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285" windowWidth="15480" windowHeight="11640" tabRatio="908" activeTab="0"/>
  </bookViews>
  <sheets>
    <sheet name="№1-мз" sheetId="1" r:id="rId1"/>
    <sheet name="№1-1мз" sheetId="2" r:id="rId2"/>
    <sheet name="Прил №2-мз" sheetId="3" r:id="rId3"/>
    <sheet name="прил №3-мз" sheetId="4" r:id="rId4"/>
    <sheet name="прил №4-мз" sheetId="5" r:id="rId5"/>
  </sheets>
  <externalReferences>
    <externalReference r:id="rId8"/>
  </externalReferences>
  <definedNames>
    <definedName name="_xlnm.Print_Titles" localSheetId="1">'№1-1мз'!$7:$10</definedName>
    <definedName name="_xlnm.Print_Titles" localSheetId="0">'№1-мз'!$9:$12</definedName>
    <definedName name="учреждение">'[1]Справочник'!$B$2:$B$256</definedName>
  </definedNames>
  <calcPr fullCalcOnLoad="1"/>
</workbook>
</file>

<file path=xl/sharedStrings.xml><?xml version="1.0" encoding="utf-8"?>
<sst xmlns="http://schemas.openxmlformats.org/spreadsheetml/2006/main" count="372" uniqueCount="179">
  <si>
    <t>Сравнительная эффективность</t>
  </si>
  <si>
    <t>№</t>
  </si>
  <si>
    <t>№ п/п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</si>
  <si>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</si>
  <si>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</si>
  <si>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</si>
  <si>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</si>
  <si>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</si>
  <si>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</si>
  <si>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</si>
  <si>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</si>
  <si>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</si>
  <si>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</si>
  <si>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</si>
  <si>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</si>
  <si>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</si>
  <si>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</si>
  <si>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</si>
  <si>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</si>
  <si>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</si>
  <si>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</si>
  <si>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Контактное лицо (Ф.И.О., телефон)</t>
  </si>
  <si>
    <t>Приложение №1-мз</t>
  </si>
  <si>
    <t>Примечание: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</si>
  <si>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</si>
  <si>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</si>
  <si>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</si>
  <si>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</si>
  <si>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</si>
  <si>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</si>
  <si>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</si>
  <si>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</si>
  <si>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</si>
  <si>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</si>
  <si>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</si>
  <si>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</si>
  <si>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</si>
  <si>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</si>
  <si>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</si>
  <si>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</si>
  <si>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</si>
  <si>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</si>
  <si>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</si>
  <si>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</si>
  <si>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</si>
  <si>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</si>
  <si>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>контактное лицо (Ф.И.О., телефон)</t>
  </si>
  <si>
    <t xml:space="preserve"> указать МО</t>
  </si>
  <si>
    <t xml:space="preserve">Примечание: * созданные  в соответствии со ст. 38 №44-ФЗ от 05.04.2013 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</si>
  <si>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</si>
  <si>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</si>
  <si>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</si>
  <si>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</si>
  <si>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</si>
  <si>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</si>
  <si>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</si>
  <si>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</si>
  <si>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</si>
  <si>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</si>
  <si>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</si>
  <si>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</si>
  <si>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</si>
  <si>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</si>
  <si>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</si>
  <si>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</si>
  <si>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</si>
  <si>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</si>
  <si>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</si>
  <si>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</si>
  <si>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</si>
  <si>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</si>
  <si>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</si>
  <si>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</si>
  <si>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</si>
  <si>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</si>
  <si>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</si>
  <si>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</si>
  <si>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</si>
  <si>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</si>
  <si>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</si>
  <si>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</si>
  <si>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</si>
  <si>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</si>
  <si>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</si>
  <si>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</si>
  <si>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</si>
  <si>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Электронный аукцион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</si>
  <si>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</si>
  <si>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</si>
  <si>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</si>
  <si>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</si>
  <si>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</si>
  <si>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</si>
  <si>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</si>
  <si>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</si>
  <si>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6=8+10+12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</si>
  <si>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</si>
  <si>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</si>
  <si>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</si>
  <si>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</si>
  <si>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</si>
  <si>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</si>
  <si>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</si>
  <si>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</si>
  <si>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</si>
  <si>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</si>
  <si>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</si>
  <si>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</si>
  <si>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</si>
  <si>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</si>
  <si>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</si>
  <si>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</si>
  <si>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Конкурс в электронной форме</t>
  </si>
  <si>
    <t>Запрос котировок в электронной форме</t>
  </si>
  <si>
    <t>Запрос предложений в электронной форме</t>
  </si>
  <si>
    <t>Отмененные процедуры не учитываются и указываются только в графе 28</t>
  </si>
  <si>
    <t>Итого общая по закупкам 
(сумма строк 1.1 -1.10)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</si>
  <si>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</si>
  <si>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</si>
  <si>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</si>
  <si>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</si>
  <si>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</si>
  <si>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</si>
  <si>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</si>
  <si>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</si>
  <si>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</si>
  <si>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</si>
  <si>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</si>
  <si>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</si>
  <si>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</si>
  <si>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</si>
  <si>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</si>
  <si>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в т.ч. по п.25.1 ч.1</t>
  </si>
  <si>
    <t>2.7</t>
  </si>
  <si>
    <t>в т.ч. по п.25.2 ч.1</t>
  </si>
  <si>
    <t>2.8</t>
  </si>
  <si>
    <t>в т.ч. по п.25.3 ч.1</t>
  </si>
  <si>
    <t>2.9</t>
  </si>
  <si>
    <t>*** указывается в  соттветствии со ст.30 44-ФЗ</t>
  </si>
  <si>
    <t>8</t>
  </si>
  <si>
    <t>Конкурс с ограниченным участием в электронной форме</t>
  </si>
  <si>
    <t>Двухэтапный конкурс в электронной форме</t>
  </si>
  <si>
    <t>Количество заключенных контрактов (договоров)  в 2019 году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</si>
  <si>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</si>
  <si>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Итого общая по закупкам 
(сумма строк 1.1 -1.7)</t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</si>
  <si>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2020 году.  Объявленные - все закупки, которые были объявлены в  2020 году , а завершенные - это закупки, по которым процедура определения поставщика была завершена в 2020 году (включая закупки размещенные в 2019 году, но завершенные в 2020 году)</t>
    </r>
  </si>
  <si>
    <t>Открытый конкурс в электронной форме</t>
  </si>
  <si>
    <t>Двухэтапный конкурсв электронной форме</t>
  </si>
  <si>
    <t>Открытый конкурс  в электронной форме</t>
  </si>
  <si>
    <t>Конкурс с ограниченным участием  в электронной форме</t>
  </si>
  <si>
    <t>Двухэтапный конкурс  в электронной форме</t>
  </si>
  <si>
    <t>Общая сумма заключенных контрактов (договоров) в 2020 году</t>
  </si>
  <si>
    <t>Оплаченная сумма по контрактам (договорам)* в  2020 г.</t>
  </si>
  <si>
    <t>Заключено в 2020 году</t>
  </si>
  <si>
    <t>Оплачено* в  2020 г.</t>
  </si>
  <si>
    <t>Всего заключено в 2020 году  контрактов с СМП, СОНО***</t>
  </si>
  <si>
    <r>
      <t>Всего оплачено в 2020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</si>
  <si>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размещено заказов у ед.поставщика (исполнителя, подрядчика) ст.93 ФЗ №44 (сумма строк 2.1-2.9)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</si>
  <si>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2020 год****</t>
    </r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</si>
  <si>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2020 году, независимо от года заключения </t>
    </r>
  </si>
  <si>
    <r>
      <t xml:space="preserve">****  в графах 6, 8, 10, 12 указывается сумма доведенных средств на закупку ТРУ на 2020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</si>
  <si>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r>
      <t xml:space="preserve">Всего заключено в 2020 году контрактов с привлечением субподрядчиков, соисполнителей из числа СМП, СОНО </t>
    </r>
    <r>
      <rPr>
        <b/>
        <sz val="8"/>
        <color indexed="10"/>
        <rFont val="Times New Roman"/>
        <family val="1"/>
      </rPr>
      <t>(объем привлечения СМП и СОНО в тыс.руб)</t>
    </r>
  </si>
  <si>
    <r>
      <t xml:space="preserve">Всего оплачено в 2020 году по контраткам (договорам) заключенным с привлечением субподрядчиков, соисполнителей из числа СМП, СОНО </t>
    </r>
    <r>
      <rPr>
        <b/>
        <sz val="8"/>
        <color indexed="10"/>
        <rFont val="Times New Roman"/>
        <family val="1"/>
      </rPr>
      <t>(за привлечения СМП и СОНО в тыс.руб)</t>
    </r>
  </si>
  <si>
    <t>*в графе 2 не учитывается информация по совместным закупкам</t>
  </si>
  <si>
    <r>
      <t>Количество</t>
    </r>
    <r>
      <rPr>
        <sz val="12"/>
        <color indexed="10"/>
        <rFont val="Times New Roman"/>
        <family val="1"/>
      </rPr>
      <t>*</t>
    </r>
  </si>
  <si>
    <t>** по стр.2.5-2.8  заключенные контракты , не указываются по строкам 1.1-1.6</t>
  </si>
  <si>
    <t>Информация по предоставлению преимуществ в соответствии с Законом о контрактной системе по состоянию на 01.07.2020 г.</t>
  </si>
  <si>
    <t>16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</si>
  <si>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1 полугодие </t>
    </r>
    <r>
      <rPr>
        <b/>
        <sz val="12"/>
        <color indexed="8"/>
        <rFont val="Times New Roman"/>
        <family val="1"/>
      </rPr>
      <t>2020 года</t>
    </r>
  </si>
  <si>
    <t>Информация* по контрактам (договорам) за 1 полугодие 2020 года</t>
  </si>
  <si>
    <r>
      <t xml:space="preserve">Информация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1полугодие </t>
    </r>
    <r>
      <rPr>
        <b/>
        <sz val="12"/>
        <color indexed="8"/>
        <rFont val="Times New Roman"/>
        <family val="1"/>
      </rPr>
      <t>2020 года</t>
    </r>
  </si>
  <si>
    <t>Информация по контрактным службам (контрактным управляющим)*  по состоянию на 01.07.2020 года</t>
  </si>
  <si>
    <t>81.10.10.000</t>
  </si>
  <si>
    <t xml:space="preserve">81.29.11.000, 80.10.12.000-00000002, 10.13.14.110-00000002,
10.13.14.110-00000017, 81.21.10.000, 19.20.21.125-00001, 
19.20.21.315-00002
</t>
  </si>
  <si>
    <t>41</t>
  </si>
  <si>
    <t>МО г. Новокузнецк</t>
  </si>
  <si>
    <t>смешанная</t>
  </si>
  <si>
    <t>Приложение № 3-мз</t>
  </si>
  <si>
    <t>Приложение №-мз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</si>
</sst>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000000"/>
    <numFmt numFmtId="192" formatCode="#,##0.00&quot;р.&quot;"/>
    <numFmt numFmtId="193" formatCode="dd\.mm\.yyyy\ h:mm"/>
    <numFmt numFmtId="194" formatCode="dd\.mm\.yyyy"/>
    <numFmt numFmtId="195" formatCode="dd/mm/yy;@"/>
    <numFmt numFmtId="196" formatCode="#,##0.00[$р.-419]"/>
    <numFmt numFmtId="197" formatCode="#,##0.000"/>
    <numFmt numFmtId="198" formatCode="#,##0.00\ [$₽-419]"/>
  </numFmts>
  <fonts count="7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9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5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49" fontId="5" fillId="0" borderId="0" xfId="55" applyNumberFormat="1" applyFont="1">
      <alignment wrapText="1"/>
      <protection/>
    </xf>
    <xf numFmtId="0" fontId="5" fillId="0" borderId="0" xfId="55" applyFont="1">
      <alignment wrapText="1"/>
      <protection/>
    </xf>
    <xf numFmtId="0" fontId="65" fillId="0" borderId="0" xfId="55" applyFont="1" applyAlignment="1">
      <alignment vertical="top"/>
      <protection/>
    </xf>
    <xf numFmtId="0" fontId="15" fillId="0" borderId="10" xfId="55" applyFont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5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3" fontId="12" fillId="33" borderId="10" xfId="55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55" applyNumberFormat="1" applyFont="1" applyProtection="1">
      <alignment wrapText="1"/>
      <protection locked="0"/>
    </xf>
    <xf numFmtId="0" fontId="5" fillId="0" borderId="0" xfId="55" applyFont="1" applyProtection="1">
      <alignment wrapText="1"/>
      <protection locked="0"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0" xfId="55" applyFont="1" applyBorder="1" applyAlignment="1" applyProtection="1">
      <alignment horizontal="center" vertical="top" wrapText="1"/>
      <protection locked="0"/>
    </xf>
    <xf numFmtId="0" fontId="4" fillId="0" borderId="10" xfId="55" applyFont="1" applyFill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5" applyNumberFormat="1" applyFont="1" applyFill="1" applyBorder="1" applyAlignment="1">
      <alignment horizontal="center" vertical="center" wrapText="1"/>
      <protection/>
    </xf>
    <xf numFmtId="190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/>
    </xf>
    <xf numFmtId="3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Font="1" applyBorder="1">
      <alignment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/>
    </xf>
    <xf numFmtId="4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55" applyNumberFormat="1" applyFont="1">
      <alignment wrapText="1"/>
      <protection/>
    </xf>
    <xf numFmtId="49" fontId="5" fillId="0" borderId="0" xfId="55" applyNumberFormat="1" applyFont="1" applyFill="1" applyAlignment="1">
      <alignment horizontal="left" wrapText="1"/>
      <protection/>
    </xf>
    <xf numFmtId="0" fontId="5" fillId="0" borderId="0" xfId="55" applyFont="1" applyFill="1">
      <alignment wrapText="1"/>
      <protection/>
    </xf>
    <xf numFmtId="49" fontId="66" fillId="0" borderId="0" xfId="55" applyNumberFormat="1" applyFont="1" applyFill="1" applyAlignment="1">
      <alignment horizontal="left"/>
      <protection/>
    </xf>
    <xf numFmtId="0" fontId="6" fillId="0" borderId="0" xfId="55" applyFont="1" applyAlignment="1">
      <alignment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67" fillId="0" borderId="10" xfId="55" applyFont="1" applyFill="1" applyBorder="1" applyAlignment="1" applyProtection="1">
      <alignment horizontal="center" vertical="center" wrapText="1"/>
      <protection locked="0"/>
    </xf>
    <xf numFmtId="49" fontId="2" fillId="0" borderId="12" xfId="55" applyNumberFormat="1" applyFont="1" applyBorder="1" applyAlignment="1" applyProtection="1">
      <alignment horizontal="center" vertical="center" wrapText="1"/>
      <protection locked="0"/>
    </xf>
    <xf numFmtId="49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68" fillId="34" borderId="10" xfId="55" applyFont="1" applyFill="1" applyBorder="1" applyAlignment="1" applyProtection="1">
      <alignment horizontal="center" vertical="center" wrapText="1"/>
      <protection locked="0"/>
    </xf>
    <xf numFmtId="49" fontId="1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33" borderId="10" xfId="55" applyFont="1" applyFill="1" applyBorder="1" applyAlignment="1" applyProtection="1">
      <alignment horizontal="left" vertical="center" wrapText="1"/>
      <protection locked="0"/>
    </xf>
    <xf numFmtId="0" fontId="4" fillId="0" borderId="10" xfId="55" applyFont="1" applyFill="1" applyBorder="1" applyAlignment="1" applyProtection="1">
      <alignment horizontal="left" vertical="center" wrapText="1"/>
      <protection locked="0"/>
    </xf>
    <xf numFmtId="0" fontId="15" fillId="0" borderId="10" xfId="55" applyFont="1" applyBorder="1" applyAlignment="1" applyProtection="1">
      <alignment horizontal="center" vertical="center" wrapText="1"/>
      <protection locked="0"/>
    </xf>
    <xf numFmtId="0" fontId="5" fillId="0" borderId="10" xfId="55" applyFont="1" applyBorder="1" applyProtection="1">
      <alignment wrapText="1"/>
      <protection locked="0"/>
    </xf>
    <xf numFmtId="49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5" applyFont="1" applyFill="1" applyBorder="1" applyAlignment="1" applyProtection="1">
      <alignment horizontal="left" vertical="center" wrapText="1"/>
      <protection locked="0"/>
    </xf>
    <xf numFmtId="0" fontId="67" fillId="0" borderId="10" xfId="55" applyFont="1" applyFill="1" applyBorder="1" applyAlignment="1" applyProtection="1">
      <alignment horizontal="left" vertical="center" wrapText="1"/>
      <protection locked="0"/>
    </xf>
    <xf numFmtId="0" fontId="2" fillId="0" borderId="10" xfId="55" applyFont="1" applyBorder="1" applyAlignment="1" applyProtection="1">
      <alignment horizontal="left" vertical="center" wrapText="1"/>
      <protection locked="0"/>
    </xf>
    <xf numFmtId="0" fontId="2" fillId="34" borderId="13" xfId="55" applyFont="1" applyFill="1" applyBorder="1" applyAlignment="1" applyProtection="1">
      <alignment horizontal="left" vertical="center" wrapText="1"/>
      <protection locked="0"/>
    </xf>
    <xf numFmtId="0" fontId="10" fillId="33" borderId="10" xfId="55" applyFont="1" applyFill="1" applyBorder="1" applyAlignment="1" applyProtection="1">
      <alignment horizontal="left" vertical="center" wrapText="1"/>
      <protection locked="0"/>
    </xf>
    <xf numFmtId="0" fontId="15" fillId="33" borderId="10" xfId="55" applyFont="1" applyFill="1" applyBorder="1" applyAlignment="1" applyProtection="1">
      <alignment horizontal="center" vertical="center" wrapText="1"/>
      <protection/>
    </xf>
    <xf numFmtId="3" fontId="3" fillId="33" borderId="10" xfId="55" applyNumberFormat="1" applyFont="1" applyFill="1" applyBorder="1" applyAlignment="1" applyProtection="1">
      <alignment horizontal="center" vertical="center" wrapText="1"/>
      <protection/>
    </xf>
    <xf numFmtId="4" fontId="15" fillId="0" borderId="10" xfId="55" applyNumberFormat="1" applyFont="1" applyBorder="1" applyAlignment="1" applyProtection="1">
      <alignment horizontal="center" vertical="center" wrapText="1"/>
      <protection locked="0"/>
    </xf>
    <xf numFmtId="4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55" applyNumberFormat="1" applyFont="1" applyBorder="1" applyAlignment="1" applyProtection="1">
      <alignment horizontal="center" wrapText="1"/>
      <protection locked="0"/>
    </xf>
    <xf numFmtId="0" fontId="5" fillId="0" borderId="10" xfId="55" applyFont="1" applyBorder="1" applyAlignment="1" applyProtection="1">
      <alignment horizontal="center" wrapText="1"/>
      <protection locked="0"/>
    </xf>
    <xf numFmtId="4" fontId="5" fillId="0" borderId="10" xfId="55" applyNumberFormat="1" applyFont="1" applyFill="1" applyBorder="1" applyAlignment="1" applyProtection="1">
      <alignment horizontal="center" wrapText="1"/>
      <protection locked="0"/>
    </xf>
    <xf numFmtId="0" fontId="5" fillId="0" borderId="10" xfId="55" applyFont="1" applyFill="1" applyBorder="1" applyAlignment="1" applyProtection="1">
      <alignment horizontal="center" wrapText="1"/>
      <protection locked="0"/>
    </xf>
    <xf numFmtId="4" fontId="3" fillId="33" borderId="10" xfId="55" applyNumberFormat="1" applyFont="1" applyFill="1" applyBorder="1" applyAlignment="1" applyProtection="1">
      <alignment horizontal="center" vertical="center" wrapText="1"/>
      <protection/>
    </xf>
    <xf numFmtId="4" fontId="12" fillId="33" borderId="10" xfId="55" applyNumberFormat="1" applyFont="1" applyFill="1" applyBorder="1" applyAlignment="1" applyProtection="1">
      <alignment horizontal="center" vertical="center" wrapText="1"/>
      <protection/>
    </xf>
    <xf numFmtId="4" fontId="15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49" fontId="14" fillId="0" borderId="10" xfId="55" applyNumberFormat="1" applyFont="1" applyBorder="1" applyAlignment="1" applyProtection="1">
      <alignment horizontal="center" vertical="center" wrapText="1"/>
      <protection locked="0"/>
    </xf>
    <xf numFmtId="0" fontId="15" fillId="0" borderId="10" xfId="55" applyFont="1" applyFill="1" applyBorder="1" applyAlignment="1" applyProtection="1">
      <alignment horizontal="center" vertical="center" wrapText="1"/>
      <protection locked="0"/>
    </xf>
    <xf numFmtId="0" fontId="14" fillId="0" borderId="10" xfId="55" applyFont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left" vertical="center" wrapText="1"/>
      <protection locked="0"/>
    </xf>
    <xf numFmtId="190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/>
      <protection locked="0"/>
    </xf>
    <xf numFmtId="49" fontId="17" fillId="0" borderId="10" xfId="0" applyNumberFormat="1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55" applyFont="1" applyAlignment="1" applyProtection="1">
      <alignment horizontal="center" vertical="center" wrapText="1"/>
      <protection locked="0"/>
    </xf>
    <xf numFmtId="49" fontId="5" fillId="0" borderId="0" xfId="55" applyNumberFormat="1" applyFont="1" applyProtection="1">
      <alignment wrapText="1"/>
      <protection locked="0"/>
    </xf>
    <xf numFmtId="3" fontId="5" fillId="0" borderId="0" xfId="55" applyNumberFormat="1" applyFont="1" applyProtection="1">
      <alignment wrapText="1"/>
      <protection locked="0"/>
    </xf>
    <xf numFmtId="49" fontId="5" fillId="0" borderId="0" xfId="55" applyNumberFormat="1" applyFont="1" applyFill="1" applyAlignment="1" applyProtection="1">
      <alignment horizontal="left" wrapText="1"/>
      <protection locked="0"/>
    </xf>
    <xf numFmtId="0" fontId="5" fillId="0" borderId="0" xfId="55" applyFont="1" applyFill="1" applyProtection="1">
      <alignment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49" fontId="5" fillId="0" borderId="0" xfId="0" applyNumberFormat="1" applyFont="1" applyFill="1" applyAlignment="1" applyProtection="1">
      <alignment wrapText="1"/>
      <protection locked="0"/>
    </xf>
    <xf numFmtId="49" fontId="66" fillId="0" borderId="0" xfId="55" applyNumberFormat="1" applyFont="1" applyFill="1" applyAlignment="1" applyProtection="1">
      <alignment horizontal="left"/>
      <protection locked="0"/>
    </xf>
    <xf numFmtId="0" fontId="6" fillId="0" borderId="0" xfId="55" applyFont="1" applyAlignment="1" applyProtection="1">
      <alignment wrapText="1"/>
      <protection locked="0"/>
    </xf>
    <xf numFmtId="3" fontId="3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/>
      <protection locked="0"/>
    </xf>
    <xf numFmtId="0" fontId="7" fillId="0" borderId="0" xfId="55" applyFont="1" applyAlignment="1" applyProtection="1">
      <alignment horizontal="center" vertical="top" wrapText="1"/>
      <protection locked="0"/>
    </xf>
    <xf numFmtId="0" fontId="7" fillId="0" borderId="0" xfId="55" applyFont="1" applyBorder="1" applyAlignment="1" applyProtection="1">
      <alignment horizontal="right" vertical="top" wrapText="1"/>
      <protection locked="0"/>
    </xf>
    <xf numFmtId="0" fontId="65" fillId="0" borderId="0" xfId="55" applyFont="1" applyBorder="1" applyAlignment="1" applyProtection="1">
      <alignment horizontal="center" vertical="top"/>
      <protection locked="0"/>
    </xf>
    <xf numFmtId="0" fontId="65" fillId="0" borderId="0" xfId="55" applyFont="1" applyAlignment="1" applyProtection="1">
      <alignment vertical="top"/>
      <protection locked="0"/>
    </xf>
    <xf numFmtId="49" fontId="1" fillId="0" borderId="0" xfId="55" applyNumberFormat="1" applyFont="1" applyBorder="1" applyAlignment="1" applyProtection="1">
      <alignment horizontal="center" vertical="center" wrapText="1"/>
      <protection locked="0"/>
    </xf>
    <xf numFmtId="0" fontId="10" fillId="0" borderId="0" xfId="55" applyFont="1" applyBorder="1" applyAlignment="1" applyProtection="1">
      <alignment horizontal="left" vertical="center" wrapText="1"/>
      <protection locked="0"/>
    </xf>
    <xf numFmtId="3" fontId="3" fillId="0" borderId="0" xfId="55" applyNumberFormat="1" applyFont="1" applyBorder="1" applyAlignment="1" applyProtection="1">
      <alignment horizontal="center" vertical="center" wrapText="1"/>
      <protection locked="0"/>
    </xf>
    <xf numFmtId="49" fontId="5" fillId="0" borderId="0" xfId="55" applyNumberFormat="1" applyFont="1" applyAlignment="1" applyProtection="1">
      <alignment/>
      <protection locked="0"/>
    </xf>
    <xf numFmtId="0" fontId="5" fillId="0" borderId="0" xfId="55" applyFont="1" applyAlignment="1" applyProtection="1">
      <alignment horizontal="left"/>
      <protection locked="0"/>
    </xf>
    <xf numFmtId="0" fontId="5" fillId="0" borderId="0" xfId="55" applyFont="1" applyAlignment="1" applyProtection="1">
      <alignment wrapText="1"/>
      <protection locked="0"/>
    </xf>
    <xf numFmtId="0" fontId="5" fillId="0" borderId="10" xfId="55" applyFont="1" applyBorder="1" applyAlignment="1">
      <alignment vertical="top" wrapText="1"/>
      <protection/>
    </xf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4" xfId="55" applyFont="1" applyFill="1" applyBorder="1" applyAlignment="1" applyProtection="1">
      <alignment horizontal="center" vertical="center" wrapText="1"/>
      <protection locked="0"/>
    </xf>
    <xf numFmtId="0" fontId="4" fillId="0" borderId="15" xfId="55" applyFont="1" applyFill="1" applyBorder="1" applyAlignment="1" applyProtection="1">
      <alignment horizontal="center" vertical="center" wrapText="1"/>
      <protection locked="0"/>
    </xf>
    <xf numFmtId="0" fontId="4" fillId="0" borderId="12" xfId="55" applyFont="1" applyFill="1" applyBorder="1" applyAlignment="1" applyProtection="1">
      <alignment horizontal="center" vertical="center" wrapText="1"/>
      <protection locked="0"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10" xfId="55" applyFont="1" applyBorder="1" applyAlignment="1" applyProtection="1">
      <alignment horizontal="center" vertical="center" wrapText="1"/>
      <protection locked="0"/>
    </xf>
    <xf numFmtId="0" fontId="4" fillId="0" borderId="14" xfId="55" applyFont="1" applyBorder="1" applyAlignment="1" applyProtection="1">
      <alignment horizontal="center" vertical="center" wrapText="1"/>
      <protection locked="0"/>
    </xf>
    <xf numFmtId="0" fontId="4" fillId="0" borderId="12" xfId="55" applyFont="1" applyBorder="1" applyAlignment="1" applyProtection="1">
      <alignment horizontal="center" vertic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49" fontId="5" fillId="0" borderId="0" xfId="55" applyNumberFormat="1" applyFont="1" applyFill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49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69" fillId="0" borderId="0" xfId="55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 applyProtection="1">
      <alignment horizontal="left" wrapText="1"/>
      <protection locked="0"/>
    </xf>
    <xf numFmtId="49" fontId="17" fillId="0" borderId="0" xfId="55" applyNumberFormat="1" applyFont="1" applyAlignment="1" applyProtection="1">
      <alignment horizontal="left" wrapText="1"/>
      <protection locked="0"/>
    </xf>
    <xf numFmtId="191" fontId="5" fillId="0" borderId="0" xfId="55" applyNumberFormat="1" applyFont="1" applyFill="1" applyAlignment="1" applyProtection="1">
      <alignment horizontal="left" wrapText="1"/>
      <protection locked="0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left" wrapText="1"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17" fillId="0" borderId="0" xfId="55" applyNumberFormat="1" applyFont="1" applyAlignment="1">
      <alignment horizontal="left" wrapText="1"/>
      <protection/>
    </xf>
    <xf numFmtId="191" fontId="5" fillId="0" borderId="0" xfId="55" applyNumberFormat="1" applyFont="1" applyFill="1" applyAlignment="1">
      <alignment horizontal="left" wrapText="1"/>
      <protection/>
    </xf>
    <xf numFmtId="49" fontId="20" fillId="0" borderId="0" xfId="0" applyNumberFormat="1" applyFont="1" applyFill="1" applyAlignment="1">
      <alignment horizontal="left" wrapText="1"/>
    </xf>
    <xf numFmtId="0" fontId="7" fillId="0" borderId="0" xfId="55" applyFont="1" applyAlignment="1" applyProtection="1">
      <alignment horizontal="center" vertical="top" wrapText="1"/>
      <protection locked="0"/>
    </xf>
    <xf numFmtId="0" fontId="65" fillId="0" borderId="11" xfId="55" applyFont="1" applyBorder="1" applyAlignment="1" applyProtection="1">
      <alignment horizontal="center" vertical="top"/>
      <protection locked="0"/>
    </xf>
    <xf numFmtId="0" fontId="4" fillId="0" borderId="0" xfId="55" applyFont="1" applyBorder="1" applyAlignment="1" applyProtection="1">
      <alignment horizontal="center" vertical="top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49" fontId="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8" xfId="55" applyFont="1" applyFill="1" applyBorder="1" applyAlignment="1" applyProtection="1">
      <alignment horizontal="center" vertical="center" wrapText="1"/>
      <protection locked="0"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0" fontId="70" fillId="0" borderId="10" xfId="55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top" wrapText="1"/>
    </xf>
    <xf numFmtId="49" fontId="66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3" xfId="55"/>
    <cellStyle name="Обычный 36" xfId="56"/>
    <cellStyle name="Обычный 4" xfId="57"/>
    <cellStyle name="Обычный 41" xfId="58"/>
    <cellStyle name="Обычный 5" xfId="59"/>
    <cellStyle name="Обычный 6" xfId="60"/>
    <cellStyle name="Обычный 67" xfId="61"/>
    <cellStyle name="Обычный 70" xfId="62"/>
    <cellStyle name="Обычный 76" xfId="63"/>
    <cellStyle name="Обычный 79" xfId="64"/>
    <cellStyle name="Обычный 8" xfId="65"/>
    <cellStyle name="Обычный 84" xfId="66"/>
    <cellStyle name="Обычный 86" xfId="67"/>
    <cellStyle name="Обычный 87" xfId="68"/>
    <cellStyle name="Обычный 90" xfId="69"/>
    <cellStyle name="Обычный 93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Процентный 2 2" xfId="77"/>
    <cellStyle name="Процентный 2 3" xfId="78"/>
    <cellStyle name="Процентный 2 4" xfId="79"/>
    <cellStyle name="Процентный 3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30days\&#1050;&#1072;&#1073;&#1080;&#1085;&#1077;&#1090;%20&#8470;15\&#1056;&#1077;&#1077;&#1089;&#1090;&#1088;%20&#1079;&#1072;&#1082;&#1091;&#1087;&#1072;%20%20201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"/>
      <sheetName val="поставщики"/>
      <sheetName val="Справочник"/>
      <sheetName val="номенклатор"/>
    </sheetNames>
    <sheetDataSet>
      <sheetData sheetId="2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> Детский сад № 1</v>
          </cell>
        </row>
        <row r="11">
          <cell r="B11" t="str">
            <v> Детский сад № 10</v>
          </cell>
        </row>
        <row r="12">
          <cell r="B12" t="str">
            <v>Детский сад № 108</v>
          </cell>
        </row>
        <row r="13">
          <cell r="B13" t="str">
            <v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> Детский сад № 158</v>
          </cell>
        </row>
        <row r="21">
          <cell r="B21" t="str">
            <v> Детский сад № 165</v>
          </cell>
        </row>
        <row r="22">
          <cell r="B22" t="str">
            <v> Детский сад № 172</v>
          </cell>
        </row>
        <row r="23">
          <cell r="B23" t="str">
            <v> Детский сад № 175</v>
          </cell>
        </row>
        <row r="24">
          <cell r="B24" t="str">
            <v> Детский сад № 178</v>
          </cell>
        </row>
        <row r="25">
          <cell r="B25" t="str">
            <v> Детский сад № 18</v>
          </cell>
        </row>
        <row r="26">
          <cell r="B26" t="str">
            <v> Детский сад № 182</v>
          </cell>
        </row>
        <row r="27">
          <cell r="B27" t="str">
            <v> Детский сад № 186</v>
          </cell>
        </row>
        <row r="28">
          <cell r="B28" t="str">
            <v> Детский сад № 190</v>
          </cell>
        </row>
        <row r="29">
          <cell r="B29" t="str">
            <v> Детский сад № 196</v>
          </cell>
        </row>
        <row r="30">
          <cell r="B30" t="str">
            <v> Детский сад № 2</v>
          </cell>
        </row>
        <row r="31">
          <cell r="B31" t="str">
            <v> Детский сад № 22</v>
          </cell>
        </row>
        <row r="32">
          <cell r="B32" t="str">
            <v> Детский сад № 200</v>
          </cell>
        </row>
        <row r="33">
          <cell r="B33" t="str">
            <v> Детский сад № 206</v>
          </cell>
        </row>
        <row r="34">
          <cell r="B34" t="str">
            <v> Детский сад № 208</v>
          </cell>
        </row>
        <row r="35">
          <cell r="B35" t="str">
            <v> Детский сад № 212</v>
          </cell>
        </row>
        <row r="36">
          <cell r="B36" t="str">
            <v> Детский сад № 214</v>
          </cell>
        </row>
        <row r="37">
          <cell r="B37" t="str">
            <v> Детский сад № 215</v>
          </cell>
        </row>
        <row r="38">
          <cell r="B38" t="str">
            <v> Детский сад № 216</v>
          </cell>
        </row>
        <row r="39">
          <cell r="B39" t="str">
            <v> Детский сад № 222</v>
          </cell>
        </row>
        <row r="40">
          <cell r="B40" t="str">
            <v> Детский сад № 224</v>
          </cell>
        </row>
        <row r="41">
          <cell r="B41" t="str">
            <v> Детский сад № 226</v>
          </cell>
        </row>
        <row r="42">
          <cell r="B42" t="str">
            <v> Детский сад № 229</v>
          </cell>
        </row>
        <row r="43">
          <cell r="B43" t="str">
            <v> Детский сад № 231</v>
          </cell>
        </row>
        <row r="44">
          <cell r="B44" t="str">
            <v> Детский сад № 233</v>
          </cell>
        </row>
        <row r="45">
          <cell r="B45" t="str">
            <v> Детский сад № 237</v>
          </cell>
        </row>
        <row r="46">
          <cell r="B46" t="str">
            <v> Детский сад № 238</v>
          </cell>
        </row>
        <row r="47">
          <cell r="B47" t="str">
            <v> Детский сад № 240</v>
          </cell>
        </row>
        <row r="48">
          <cell r="B48" t="str">
            <v> Детский сад № 242</v>
          </cell>
        </row>
        <row r="49">
          <cell r="B49" t="str">
            <v> Детский сад № 248</v>
          </cell>
        </row>
        <row r="50">
          <cell r="B50" t="str">
            <v> Детский сад № 249</v>
          </cell>
        </row>
        <row r="51">
          <cell r="B51" t="str">
            <v> Детский сад № 251</v>
          </cell>
        </row>
        <row r="52">
          <cell r="B52" t="str">
            <v> Детский сад № 26</v>
          </cell>
        </row>
        <row r="53">
          <cell r="B53" t="str">
            <v> Детский сад № 261</v>
          </cell>
        </row>
        <row r="54">
          <cell r="B54" t="str">
            <v> Детский сад № 263</v>
          </cell>
        </row>
        <row r="55">
          <cell r="B55" t="str">
            <v> Детский сад № 266</v>
          </cell>
        </row>
        <row r="56">
          <cell r="B56" t="str">
            <v> Детский сад № 268</v>
          </cell>
        </row>
        <row r="57">
          <cell r="B57" t="str">
            <v> Детский сад № 33</v>
          </cell>
        </row>
        <row r="58">
          <cell r="B58" t="str">
            <v> Детский сад № 35</v>
          </cell>
        </row>
        <row r="59">
          <cell r="B59" t="str">
            <v> Детский сад № 41</v>
          </cell>
        </row>
        <row r="60">
          <cell r="B60" t="str">
            <v> Детский сад № 42</v>
          </cell>
        </row>
        <row r="61">
          <cell r="B61" t="str">
            <v> Детский сад № 44</v>
          </cell>
        </row>
        <row r="62">
          <cell r="B62" t="str">
            <v> Детский сад № 48</v>
          </cell>
        </row>
        <row r="63">
          <cell r="B63" t="str">
            <v> Детский сад № 5</v>
          </cell>
        </row>
        <row r="64">
          <cell r="B64" t="str">
            <v> Детский сад № 54</v>
          </cell>
        </row>
        <row r="65">
          <cell r="B65" t="str">
            <v> Детский сад № 55</v>
          </cell>
        </row>
        <row r="66">
          <cell r="B66" t="str">
            <v> Детский сад № 58</v>
          </cell>
        </row>
        <row r="67">
          <cell r="B67" t="str">
            <v> Детский сад № 6</v>
          </cell>
        </row>
        <row r="68">
          <cell r="B68" t="str">
            <v> Детский сад № 7</v>
          </cell>
        </row>
        <row r="69">
          <cell r="B69" t="str">
            <v> Детский сад № 70</v>
          </cell>
        </row>
        <row r="70">
          <cell r="B70" t="str">
            <v> Детский сад № 74</v>
          </cell>
        </row>
        <row r="71">
          <cell r="B71" t="str">
            <v> Детский сад № 80</v>
          </cell>
        </row>
        <row r="72">
          <cell r="B72" t="str">
            <v> Детский сад № 88</v>
          </cell>
        </row>
        <row r="73">
          <cell r="B73" t="str">
            <v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6.28125" style="130" customWidth="1"/>
    <col min="2" max="2" width="30.8515625" style="53" customWidth="1"/>
    <col min="3" max="3" width="7.140625" style="53" customWidth="1"/>
    <col min="4" max="4" width="8.00390625" style="53" customWidth="1"/>
    <col min="5" max="5" width="7.140625" style="53" customWidth="1"/>
    <col min="6" max="6" width="8.421875" style="53" customWidth="1"/>
    <col min="7" max="7" width="7.8515625" style="53" customWidth="1"/>
    <col min="8" max="8" width="5.8515625" style="53" customWidth="1"/>
    <col min="9" max="9" width="8.8515625" style="53" customWidth="1"/>
    <col min="10" max="10" width="7.57421875" style="53" customWidth="1"/>
    <col min="11" max="11" width="6.7109375" style="53" customWidth="1"/>
    <col min="12" max="12" width="6.00390625" style="53" customWidth="1"/>
    <col min="13" max="14" width="6.421875" style="53" customWidth="1"/>
    <col min="15" max="15" width="7.7109375" style="53" customWidth="1"/>
    <col min="16" max="16" width="9.7109375" style="53" customWidth="1"/>
    <col min="17" max="17" width="8.421875" style="53" customWidth="1"/>
    <col min="18" max="18" width="10.140625" style="53" customWidth="1"/>
    <col min="19" max="19" width="11.28125" style="53" customWidth="1"/>
    <col min="20" max="20" width="9.28125" style="53" customWidth="1"/>
    <col min="21" max="21" width="9.8515625" style="53" customWidth="1"/>
    <col min="22" max="22" width="8.421875" style="53" customWidth="1"/>
    <col min="23" max="23" width="11.28125" style="53" customWidth="1"/>
    <col min="24" max="24" width="10.57421875" style="53" customWidth="1"/>
    <col min="25" max="26" width="13.00390625" style="53" customWidth="1"/>
    <col min="27" max="27" width="12.00390625" style="53" customWidth="1"/>
    <col min="28" max="28" width="9.421875" style="53" customWidth="1"/>
    <col min="29" max="16384" width="9.140625" style="53" customWidth="1"/>
  </cols>
  <sheetData>
    <row r="1" spans="1:27" s="11" customFormat="1" ht="12.75" customHeight="1">
      <c r="A1" s="16"/>
      <c r="Z1" s="155" t="s">
        <v>22</v>
      </c>
      <c r="AA1" s="155"/>
    </row>
    <row r="2" spans="1:21" s="11" customFormat="1" ht="15.75">
      <c r="A2" s="10"/>
      <c r="B2" s="156" t="s">
        <v>168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s="13" customFormat="1" ht="15.75" customHeight="1">
      <c r="A3" s="12"/>
      <c r="C3" s="14"/>
      <c r="D3" s="14"/>
      <c r="E3" s="14"/>
      <c r="F3" s="14"/>
      <c r="G3" s="14"/>
      <c r="H3" s="14" t="s">
        <v>15</v>
      </c>
      <c r="I3" s="157" t="s">
        <v>175</v>
      </c>
      <c r="J3" s="157"/>
      <c r="K3" s="157"/>
      <c r="L3" s="157"/>
      <c r="M3" s="157"/>
      <c r="N3" s="157"/>
      <c r="O3" s="157"/>
      <c r="P3" s="14"/>
      <c r="Q3" s="14"/>
      <c r="R3" s="14"/>
      <c r="S3" s="14"/>
      <c r="T3" s="14"/>
      <c r="U3" s="14"/>
    </row>
    <row r="4" spans="1:21" s="11" customFormat="1" ht="15.75" customHeight="1">
      <c r="A4" s="10"/>
      <c r="B4" s="15"/>
      <c r="C4" s="15"/>
      <c r="D4" s="15"/>
      <c r="E4" s="15"/>
      <c r="F4" s="15"/>
      <c r="G4" s="15"/>
      <c r="H4" s="171"/>
      <c r="I4" s="171"/>
      <c r="J4" s="171"/>
      <c r="K4" s="171"/>
      <c r="L4" s="171"/>
      <c r="M4" s="171"/>
      <c r="N4" s="171"/>
      <c r="O4" s="171"/>
      <c r="P4" s="171"/>
      <c r="Q4" s="15"/>
      <c r="R4" s="15"/>
      <c r="S4" s="15"/>
      <c r="T4" s="15"/>
      <c r="U4" s="15"/>
    </row>
    <row r="5" spans="1:20" s="11" customFormat="1" ht="12.75">
      <c r="A5" s="16"/>
      <c r="B5" s="17" t="s">
        <v>14</v>
      </c>
      <c r="C5" s="18"/>
      <c r="D5" s="18"/>
      <c r="E5" s="172" t="s">
        <v>176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8"/>
      <c r="Q5" s="18"/>
      <c r="R5" s="18"/>
      <c r="S5" s="18"/>
      <c r="T5" s="18"/>
    </row>
    <row r="6" spans="1:15" s="11" customFormat="1" ht="12.75" customHeight="1">
      <c r="A6" s="16"/>
      <c r="E6" s="173" t="s">
        <v>88</v>
      </c>
      <c r="F6" s="173"/>
      <c r="G6" s="173"/>
      <c r="H6" s="173"/>
      <c r="I6" s="173"/>
      <c r="J6" s="173"/>
      <c r="K6" s="173"/>
      <c r="L6" s="173"/>
      <c r="M6" s="173"/>
      <c r="N6" s="173"/>
      <c r="O6" s="173"/>
    </row>
    <row r="7" spans="1:27" ht="15.75" customHeight="1">
      <c r="A7" s="52"/>
      <c r="B7" s="54"/>
      <c r="C7" s="161"/>
      <c r="D7" s="161"/>
      <c r="E7" s="161"/>
      <c r="F7" s="161"/>
      <c r="G7" s="161"/>
      <c r="H7" s="161"/>
      <c r="I7" s="161"/>
      <c r="J7" s="161"/>
      <c r="K7" s="55"/>
      <c r="L7" s="55"/>
      <c r="M7" s="55"/>
      <c r="N7" s="55"/>
      <c r="O7" s="55"/>
      <c r="P7" s="55"/>
      <c r="Q7" s="55"/>
      <c r="R7" s="55"/>
      <c r="S7" s="55"/>
      <c r="T7" s="55"/>
      <c r="U7" s="54"/>
      <c r="V7" s="54"/>
      <c r="W7" s="54"/>
      <c r="X7" s="54"/>
      <c r="Y7" s="54"/>
      <c r="Z7" s="54"/>
      <c r="AA7" s="11" t="s">
        <v>35</v>
      </c>
    </row>
    <row r="8" spans="1:26" ht="12.75">
      <c r="A8" s="52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8" ht="21.75" customHeight="1">
      <c r="A9" s="169" t="s">
        <v>1</v>
      </c>
      <c r="B9" s="162" t="s">
        <v>71</v>
      </c>
      <c r="C9" s="165" t="s">
        <v>38</v>
      </c>
      <c r="D9" s="165"/>
      <c r="E9" s="165" t="s">
        <v>96</v>
      </c>
      <c r="F9" s="165"/>
      <c r="G9" s="165" t="s">
        <v>19</v>
      </c>
      <c r="H9" s="165" t="s">
        <v>18</v>
      </c>
      <c r="I9" s="165"/>
      <c r="J9" s="165"/>
      <c r="K9" s="165"/>
      <c r="L9" s="165"/>
      <c r="M9" s="165"/>
      <c r="N9" s="165"/>
      <c r="O9" s="158" t="s">
        <v>28</v>
      </c>
      <c r="P9" s="165" t="s">
        <v>90</v>
      </c>
      <c r="Q9" s="165"/>
      <c r="R9" s="165"/>
      <c r="S9" s="165"/>
      <c r="T9" s="165"/>
      <c r="U9" s="165"/>
      <c r="V9" s="165"/>
      <c r="W9" s="158" t="s">
        <v>49</v>
      </c>
      <c r="X9" s="165" t="s">
        <v>50</v>
      </c>
      <c r="Y9" s="162" t="s">
        <v>0</v>
      </c>
      <c r="Z9" s="162"/>
      <c r="AA9" s="158" t="s">
        <v>97</v>
      </c>
      <c r="AB9" s="158" t="s">
        <v>98</v>
      </c>
    </row>
    <row r="10" spans="1:28" ht="12.75">
      <c r="A10" s="169"/>
      <c r="B10" s="162"/>
      <c r="C10" s="165"/>
      <c r="D10" s="165"/>
      <c r="E10" s="165"/>
      <c r="F10" s="165"/>
      <c r="G10" s="165"/>
      <c r="H10" s="165" t="s">
        <v>39</v>
      </c>
      <c r="I10" s="165" t="s">
        <v>40</v>
      </c>
      <c r="J10" s="165" t="s">
        <v>11</v>
      </c>
      <c r="K10" s="165"/>
      <c r="L10" s="165"/>
      <c r="M10" s="165"/>
      <c r="N10" s="165"/>
      <c r="O10" s="159"/>
      <c r="P10" s="165" t="s">
        <v>39</v>
      </c>
      <c r="Q10" s="165" t="s">
        <v>40</v>
      </c>
      <c r="R10" s="165" t="s">
        <v>11</v>
      </c>
      <c r="S10" s="165"/>
      <c r="T10" s="165"/>
      <c r="U10" s="165"/>
      <c r="V10" s="165"/>
      <c r="W10" s="159"/>
      <c r="X10" s="165"/>
      <c r="Y10" s="162" t="s">
        <v>35</v>
      </c>
      <c r="Z10" s="163" t="s">
        <v>12</v>
      </c>
      <c r="AA10" s="159"/>
      <c r="AB10" s="159"/>
    </row>
    <row r="11" spans="1:28" ht="101.25" customHeight="1">
      <c r="A11" s="169"/>
      <c r="B11" s="162"/>
      <c r="C11" s="114" t="s">
        <v>39</v>
      </c>
      <c r="D11" s="114" t="s">
        <v>43</v>
      </c>
      <c r="E11" s="114" t="s">
        <v>42</v>
      </c>
      <c r="F11" s="114" t="s">
        <v>99</v>
      </c>
      <c r="G11" s="165"/>
      <c r="H11" s="165"/>
      <c r="I11" s="165"/>
      <c r="J11" s="114" t="s">
        <v>29</v>
      </c>
      <c r="K11" s="114" t="s">
        <v>100</v>
      </c>
      <c r="L11" s="114" t="s">
        <v>101</v>
      </c>
      <c r="M11" s="114" t="s">
        <v>102</v>
      </c>
      <c r="N11" s="114" t="s">
        <v>103</v>
      </c>
      <c r="O11" s="160"/>
      <c r="P11" s="165"/>
      <c r="Q11" s="165"/>
      <c r="R11" s="114" t="s">
        <v>104</v>
      </c>
      <c r="S11" s="114" t="s">
        <v>105</v>
      </c>
      <c r="T11" s="114" t="s">
        <v>106</v>
      </c>
      <c r="U11" s="114" t="s">
        <v>107</v>
      </c>
      <c r="V11" s="114" t="s">
        <v>108</v>
      </c>
      <c r="W11" s="160"/>
      <c r="X11" s="165"/>
      <c r="Y11" s="162"/>
      <c r="Z11" s="164"/>
      <c r="AA11" s="160"/>
      <c r="AB11" s="160"/>
    </row>
    <row r="12" spans="1:28" s="129" customFormat="1" ht="30" customHeight="1">
      <c r="A12" s="115">
        <v>1</v>
      </c>
      <c r="B12" s="93">
        <v>2</v>
      </c>
      <c r="C12" s="93">
        <v>3</v>
      </c>
      <c r="D12" s="93">
        <v>4</v>
      </c>
      <c r="E12" s="93">
        <v>5</v>
      </c>
      <c r="F12" s="93">
        <v>6</v>
      </c>
      <c r="G12" s="93">
        <v>7</v>
      </c>
      <c r="H12" s="93">
        <v>8</v>
      </c>
      <c r="I12" s="116" t="s">
        <v>117</v>
      </c>
      <c r="J12" s="93">
        <v>10</v>
      </c>
      <c r="K12" s="93">
        <v>11</v>
      </c>
      <c r="L12" s="93">
        <v>12</v>
      </c>
      <c r="M12" s="93">
        <v>13</v>
      </c>
      <c r="N12" s="93">
        <v>14</v>
      </c>
      <c r="O12" s="93">
        <v>15</v>
      </c>
      <c r="P12" s="93">
        <v>16</v>
      </c>
      <c r="Q12" s="116" t="s">
        <v>109</v>
      </c>
      <c r="R12" s="93">
        <v>18</v>
      </c>
      <c r="S12" s="93">
        <v>19</v>
      </c>
      <c r="T12" s="93">
        <v>20</v>
      </c>
      <c r="U12" s="93">
        <v>21</v>
      </c>
      <c r="V12" s="93">
        <v>22</v>
      </c>
      <c r="W12" s="93">
        <v>23</v>
      </c>
      <c r="X12" s="93">
        <v>24</v>
      </c>
      <c r="Y12" s="116" t="s">
        <v>110</v>
      </c>
      <c r="Z12" s="116" t="s">
        <v>111</v>
      </c>
      <c r="AA12" s="117">
        <v>27</v>
      </c>
      <c r="AB12" s="117">
        <v>28</v>
      </c>
    </row>
    <row r="13" spans="1:28" ht="21">
      <c r="A13" s="95" t="s">
        <v>4</v>
      </c>
      <c r="B13" s="118" t="s">
        <v>144</v>
      </c>
      <c r="C13" s="67">
        <f>SUM(C14:C20)</f>
        <v>358</v>
      </c>
      <c r="D13" s="67">
        <f>SUM(D14:D20)</f>
        <v>286</v>
      </c>
      <c r="E13" s="67">
        <f>SUM(E14:E20)</f>
        <v>1153</v>
      </c>
      <c r="F13" s="67">
        <f>SUM(F14:F20)</f>
        <v>84</v>
      </c>
      <c r="G13" s="67">
        <f aca="true" t="shared" si="0" ref="G13:G20">E13/I13</f>
        <v>4.031468531468532</v>
      </c>
      <c r="H13" s="67">
        <f aca="true" t="shared" si="1" ref="H13:Y13">SUM(H14:H20)</f>
        <v>358</v>
      </c>
      <c r="I13" s="67">
        <f t="shared" si="1"/>
        <v>286</v>
      </c>
      <c r="J13" s="67">
        <f t="shared" si="1"/>
        <v>192</v>
      </c>
      <c r="K13" s="67">
        <f t="shared" si="1"/>
        <v>13</v>
      </c>
      <c r="L13" s="67">
        <f t="shared" si="1"/>
        <v>51</v>
      </c>
      <c r="M13" s="67">
        <f t="shared" si="1"/>
        <v>4</v>
      </c>
      <c r="N13" s="67">
        <f t="shared" si="1"/>
        <v>26</v>
      </c>
      <c r="O13" s="67">
        <f t="shared" si="1"/>
        <v>61</v>
      </c>
      <c r="P13" s="111">
        <f t="shared" si="1"/>
        <v>26525643.689999998</v>
      </c>
      <c r="Q13" s="111">
        <f t="shared" si="1"/>
        <v>2838553.9099999997</v>
      </c>
      <c r="R13" s="111">
        <f t="shared" si="1"/>
        <v>967754.94</v>
      </c>
      <c r="S13" s="111">
        <f t="shared" si="1"/>
        <v>40308.97</v>
      </c>
      <c r="T13" s="111">
        <f t="shared" si="1"/>
        <v>1494643.0799999998</v>
      </c>
      <c r="U13" s="111">
        <f t="shared" si="1"/>
        <v>37298.54</v>
      </c>
      <c r="V13" s="111">
        <f t="shared" si="1"/>
        <v>298548.38</v>
      </c>
      <c r="W13" s="111">
        <f t="shared" si="1"/>
        <v>1529947.3900000001</v>
      </c>
      <c r="X13" s="111">
        <f t="shared" si="1"/>
        <v>792842.7000000001</v>
      </c>
      <c r="Y13" s="111">
        <f t="shared" si="1"/>
        <v>179916.89999999976</v>
      </c>
      <c r="Z13" s="65">
        <f aca="true" t="shared" si="2" ref="Z13:Z19">100-((X13+W13)/(R13+S13+T13)*100)</f>
        <v>7.1888918966098885</v>
      </c>
      <c r="AA13" s="67">
        <f>SUM(AA14:AA20)</f>
        <v>24</v>
      </c>
      <c r="AB13" s="67">
        <f>SUM(AB14:AB20)</f>
        <v>9</v>
      </c>
    </row>
    <row r="14" spans="1:28" ht="12.75">
      <c r="A14" s="95" t="s">
        <v>6</v>
      </c>
      <c r="B14" s="92" t="s">
        <v>112</v>
      </c>
      <c r="C14" s="67">
        <f aca="true" t="shared" si="3" ref="C14:D19">H14</f>
        <v>10</v>
      </c>
      <c r="D14" s="67">
        <f t="shared" si="3"/>
        <v>9</v>
      </c>
      <c r="E14" s="68">
        <v>30</v>
      </c>
      <c r="F14" s="68">
        <v>1</v>
      </c>
      <c r="G14" s="67">
        <f t="shared" si="0"/>
        <v>3.3333333333333335</v>
      </c>
      <c r="H14" s="68">
        <v>10</v>
      </c>
      <c r="I14" s="69">
        <f aca="true" t="shared" si="4" ref="I14:I22">SUM(J14:N14)</f>
        <v>9</v>
      </c>
      <c r="J14" s="70">
        <v>8</v>
      </c>
      <c r="K14" s="70">
        <v>0</v>
      </c>
      <c r="L14" s="70">
        <v>1</v>
      </c>
      <c r="M14" s="70">
        <v>0</v>
      </c>
      <c r="N14" s="70">
        <v>0</v>
      </c>
      <c r="O14" s="71">
        <v>1</v>
      </c>
      <c r="P14" s="72">
        <f>102150+39073.1</f>
        <v>141223.1</v>
      </c>
      <c r="Q14" s="73">
        <f aca="true" t="shared" si="5" ref="Q14:Q19">SUM(R14:V14)</f>
        <v>60620.86</v>
      </c>
      <c r="R14" s="72">
        <f>12147.76+39073.1</f>
        <v>51220.86</v>
      </c>
      <c r="S14" s="72">
        <v>0</v>
      </c>
      <c r="T14" s="72">
        <v>9400</v>
      </c>
      <c r="U14" s="72">
        <v>0</v>
      </c>
      <c r="V14" s="72">
        <v>0</v>
      </c>
      <c r="W14" s="72">
        <v>9400</v>
      </c>
      <c r="X14" s="72">
        <f>5850.3+33658</f>
        <v>39508.3</v>
      </c>
      <c r="Y14" s="73">
        <f aca="true" t="shared" si="6" ref="Y14:Y19">(R14+S14+T14)-(X14+W14)</f>
        <v>11712.559999999998</v>
      </c>
      <c r="Z14" s="65">
        <f t="shared" si="2"/>
        <v>19.321006003544</v>
      </c>
      <c r="AA14" s="94">
        <v>0</v>
      </c>
      <c r="AB14" s="94">
        <v>0</v>
      </c>
    </row>
    <row r="15" spans="1:28" ht="22.5">
      <c r="A15" s="95" t="s">
        <v>7</v>
      </c>
      <c r="B15" s="92" t="s">
        <v>140</v>
      </c>
      <c r="C15" s="67">
        <f>H15</f>
        <v>3</v>
      </c>
      <c r="D15" s="67">
        <f>I15</f>
        <v>3</v>
      </c>
      <c r="E15" s="68">
        <v>3</v>
      </c>
      <c r="F15" s="68">
        <v>0</v>
      </c>
      <c r="G15" s="67">
        <f t="shared" si="0"/>
        <v>1</v>
      </c>
      <c r="H15" s="68">
        <v>3</v>
      </c>
      <c r="I15" s="69">
        <f>SUM(J15:N15)</f>
        <v>3</v>
      </c>
      <c r="J15" s="70">
        <v>0</v>
      </c>
      <c r="K15" s="70">
        <v>0</v>
      </c>
      <c r="L15" s="70">
        <v>3</v>
      </c>
      <c r="M15" s="70">
        <v>0</v>
      </c>
      <c r="N15" s="70">
        <v>0</v>
      </c>
      <c r="O15" s="71">
        <v>0</v>
      </c>
      <c r="P15" s="72">
        <v>16891.96</v>
      </c>
      <c r="Q15" s="73">
        <f>SUM(R15:V15)</f>
        <v>16891.96</v>
      </c>
      <c r="R15" s="72">
        <v>0</v>
      </c>
      <c r="S15" s="72">
        <v>0</v>
      </c>
      <c r="T15" s="72">
        <v>16891.96</v>
      </c>
      <c r="U15" s="72">
        <v>0</v>
      </c>
      <c r="V15" s="72">
        <v>0</v>
      </c>
      <c r="W15" s="72">
        <v>16013.11</v>
      </c>
      <c r="X15" s="72">
        <v>0</v>
      </c>
      <c r="Y15" s="73">
        <f>(R15+S15+T15)-(X15+W15)</f>
        <v>878.8499999999985</v>
      </c>
      <c r="Z15" s="65">
        <f t="shared" si="2"/>
        <v>5.202771022427228</v>
      </c>
      <c r="AA15" s="94">
        <v>0</v>
      </c>
      <c r="AB15" s="94">
        <v>0</v>
      </c>
    </row>
    <row r="16" spans="1:28" ht="22.5">
      <c r="A16" s="95" t="s">
        <v>8</v>
      </c>
      <c r="B16" s="92" t="s">
        <v>141</v>
      </c>
      <c r="C16" s="67">
        <f>H16</f>
        <v>0</v>
      </c>
      <c r="D16" s="67">
        <f>I16</f>
        <v>0</v>
      </c>
      <c r="E16" s="68">
        <v>0</v>
      </c>
      <c r="F16" s="68">
        <v>0</v>
      </c>
      <c r="G16" s="67" t="e">
        <f t="shared" si="0"/>
        <v>#DIV/0!</v>
      </c>
      <c r="H16" s="68">
        <v>0</v>
      </c>
      <c r="I16" s="69">
        <f>SUM(J16:N16)</f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1">
        <v>0</v>
      </c>
      <c r="P16" s="72">
        <v>0</v>
      </c>
      <c r="Q16" s="73">
        <f>SUM(R16:V16)</f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3">
        <f>(R16+S16+T16)-(X16+W16)</f>
        <v>0</v>
      </c>
      <c r="Z16" s="65" t="e">
        <f t="shared" si="2"/>
        <v>#DIV/0!</v>
      </c>
      <c r="AA16" s="94">
        <v>0</v>
      </c>
      <c r="AB16" s="94">
        <v>0</v>
      </c>
    </row>
    <row r="17" spans="1:28" ht="12.75">
      <c r="A17" s="95" t="s">
        <v>30</v>
      </c>
      <c r="B17" s="92" t="s">
        <v>86</v>
      </c>
      <c r="C17" s="67">
        <f t="shared" si="3"/>
        <v>331</v>
      </c>
      <c r="D17" s="67">
        <f t="shared" si="3"/>
        <v>260</v>
      </c>
      <c r="E17" s="68">
        <f>900+172</f>
        <v>1072</v>
      </c>
      <c r="F17" s="68">
        <v>79</v>
      </c>
      <c r="G17" s="67">
        <f t="shared" si="0"/>
        <v>4.123076923076923</v>
      </c>
      <c r="H17" s="68">
        <f>289+42</f>
        <v>331</v>
      </c>
      <c r="I17" s="69">
        <f t="shared" si="4"/>
        <v>260</v>
      </c>
      <c r="J17" s="70">
        <f>141+31</f>
        <v>172</v>
      </c>
      <c r="K17" s="70">
        <v>13</v>
      </c>
      <c r="L17" s="70">
        <v>46</v>
      </c>
      <c r="M17" s="70">
        <v>3</v>
      </c>
      <c r="N17" s="70">
        <v>26</v>
      </c>
      <c r="O17" s="71">
        <v>60</v>
      </c>
      <c r="P17" s="72">
        <f>26279158+87376.63</f>
        <v>26366534.63</v>
      </c>
      <c r="Q17" s="73">
        <f t="shared" si="5"/>
        <v>2760047.09</v>
      </c>
      <c r="R17" s="72">
        <f>763819.61+151720.47</f>
        <v>915540.08</v>
      </c>
      <c r="S17" s="72">
        <f>16745.44+23563.53</f>
        <v>40308.97</v>
      </c>
      <c r="T17" s="72">
        <f>1467084.89+1266.23</f>
        <v>1468351.1199999999</v>
      </c>
      <c r="U17" s="72">
        <v>37298.54</v>
      </c>
      <c r="V17" s="72">
        <v>298548.38</v>
      </c>
      <c r="W17" s="72">
        <f>1479818.02+24716.26</f>
        <v>1504534.28</v>
      </c>
      <c r="X17" s="72">
        <f>634471+118153.4</f>
        <v>752624.4</v>
      </c>
      <c r="Y17" s="73">
        <f t="shared" si="6"/>
        <v>167041.48999999976</v>
      </c>
      <c r="Z17" s="65">
        <f t="shared" si="2"/>
        <v>6.89058156447534</v>
      </c>
      <c r="AA17" s="94">
        <v>24</v>
      </c>
      <c r="AB17" s="94">
        <v>9</v>
      </c>
    </row>
    <row r="18" spans="1:28" ht="12.75">
      <c r="A18" s="95" t="s">
        <v>31</v>
      </c>
      <c r="B18" s="92" t="s">
        <v>113</v>
      </c>
      <c r="C18" s="67">
        <f t="shared" si="3"/>
        <v>3</v>
      </c>
      <c r="D18" s="67">
        <f t="shared" si="3"/>
        <v>3</v>
      </c>
      <c r="E18" s="68">
        <v>24</v>
      </c>
      <c r="F18" s="68">
        <v>2</v>
      </c>
      <c r="G18" s="67">
        <f t="shared" si="0"/>
        <v>8</v>
      </c>
      <c r="H18" s="68">
        <v>3</v>
      </c>
      <c r="I18" s="69">
        <f t="shared" si="4"/>
        <v>3</v>
      </c>
      <c r="J18" s="70">
        <v>3</v>
      </c>
      <c r="K18" s="70">
        <v>0</v>
      </c>
      <c r="L18" s="70">
        <v>0</v>
      </c>
      <c r="M18" s="70">
        <v>0</v>
      </c>
      <c r="N18" s="70">
        <v>0</v>
      </c>
      <c r="O18" s="71" t="s">
        <v>13</v>
      </c>
      <c r="P18" s="72">
        <v>994</v>
      </c>
      <c r="Q18" s="73">
        <f t="shared" si="5"/>
        <v>994</v>
      </c>
      <c r="R18" s="72">
        <v>994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710</v>
      </c>
      <c r="Y18" s="73">
        <f t="shared" si="6"/>
        <v>284</v>
      </c>
      <c r="Z18" s="65">
        <f t="shared" si="2"/>
        <v>28.57142857142857</v>
      </c>
      <c r="AA18" s="94">
        <v>0</v>
      </c>
      <c r="AB18" s="94">
        <v>0</v>
      </c>
    </row>
    <row r="19" spans="1:28" ht="22.5">
      <c r="A19" s="95" t="s">
        <v>32</v>
      </c>
      <c r="B19" s="92" t="s">
        <v>114</v>
      </c>
      <c r="C19" s="67">
        <f t="shared" si="3"/>
        <v>0</v>
      </c>
      <c r="D19" s="67">
        <f t="shared" si="3"/>
        <v>0</v>
      </c>
      <c r="E19" s="68">
        <v>0</v>
      </c>
      <c r="F19" s="68">
        <v>0</v>
      </c>
      <c r="G19" s="67" t="e">
        <f t="shared" si="0"/>
        <v>#DIV/0!</v>
      </c>
      <c r="H19" s="68">
        <v>0</v>
      </c>
      <c r="I19" s="69">
        <f t="shared" si="4"/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1" t="s">
        <v>13</v>
      </c>
      <c r="P19" s="72">
        <v>0</v>
      </c>
      <c r="Q19" s="73">
        <f t="shared" si="5"/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3">
        <f t="shared" si="6"/>
        <v>0</v>
      </c>
      <c r="Z19" s="65" t="e">
        <f t="shared" si="2"/>
        <v>#DIV/0!</v>
      </c>
      <c r="AA19" s="94">
        <v>0</v>
      </c>
      <c r="AB19" s="94">
        <v>0</v>
      </c>
    </row>
    <row r="20" spans="1:28" ht="12.75">
      <c r="A20" s="95" t="s">
        <v>33</v>
      </c>
      <c r="B20" s="92" t="s">
        <v>34</v>
      </c>
      <c r="C20" s="67">
        <f>H20</f>
        <v>11</v>
      </c>
      <c r="D20" s="67">
        <f>I20</f>
        <v>11</v>
      </c>
      <c r="E20" s="68">
        <v>24</v>
      </c>
      <c r="F20" s="68">
        <v>2</v>
      </c>
      <c r="G20" s="67">
        <f t="shared" si="0"/>
        <v>2.1818181818181817</v>
      </c>
      <c r="H20" s="68">
        <v>11</v>
      </c>
      <c r="I20" s="69">
        <f t="shared" si="4"/>
        <v>11</v>
      </c>
      <c r="J20" s="70">
        <v>9</v>
      </c>
      <c r="K20" s="70">
        <v>0</v>
      </c>
      <c r="L20" s="70">
        <v>1</v>
      </c>
      <c r="M20" s="70">
        <v>1</v>
      </c>
      <c r="N20" s="70">
        <v>0</v>
      </c>
      <c r="O20" s="71" t="s">
        <v>13</v>
      </c>
      <c r="P20" s="71" t="s">
        <v>13</v>
      </c>
      <c r="Q20" s="76" t="s">
        <v>17</v>
      </c>
      <c r="R20" s="76" t="s">
        <v>17</v>
      </c>
      <c r="S20" s="76" t="s">
        <v>17</v>
      </c>
      <c r="T20" s="76" t="s">
        <v>17</v>
      </c>
      <c r="U20" s="76" t="s">
        <v>17</v>
      </c>
      <c r="V20" s="76" t="s">
        <v>17</v>
      </c>
      <c r="W20" s="76" t="s">
        <v>17</v>
      </c>
      <c r="X20" s="76" t="s">
        <v>17</v>
      </c>
      <c r="Y20" s="76" t="s">
        <v>17</v>
      </c>
      <c r="Z20" s="119" t="s">
        <v>17</v>
      </c>
      <c r="AA20" s="76" t="s">
        <v>17</v>
      </c>
      <c r="AB20" s="119" t="s">
        <v>17</v>
      </c>
    </row>
    <row r="21" spans="1:28" s="11" customFormat="1" ht="17.25" customHeight="1">
      <c r="A21" s="120" t="s">
        <v>24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2"/>
      <c r="W21" s="122"/>
      <c r="X21" s="122"/>
      <c r="Y21" s="122"/>
      <c r="Z21" s="122"/>
      <c r="AA21" s="122"/>
      <c r="AB21" s="122"/>
    </row>
    <row r="22" spans="1:28" s="11" customFormat="1" ht="21.75" customHeight="1">
      <c r="A22" s="123" t="s">
        <v>5</v>
      </c>
      <c r="B22" s="124" t="s">
        <v>37</v>
      </c>
      <c r="C22" s="67">
        <f>H22</f>
        <v>274</v>
      </c>
      <c r="D22" s="67">
        <f>I22</f>
        <v>210</v>
      </c>
      <c r="E22" s="19">
        <v>841</v>
      </c>
      <c r="F22" s="19">
        <v>64</v>
      </c>
      <c r="G22" s="67">
        <f>E22/I22</f>
        <v>4.004761904761905</v>
      </c>
      <c r="H22" s="19">
        <v>274</v>
      </c>
      <c r="I22" s="69">
        <f t="shared" si="4"/>
        <v>210</v>
      </c>
      <c r="J22" s="19">
        <v>137</v>
      </c>
      <c r="K22" s="19">
        <v>12</v>
      </c>
      <c r="L22" s="19">
        <v>35</v>
      </c>
      <c r="M22" s="19">
        <v>4</v>
      </c>
      <c r="N22" s="127">
        <v>22</v>
      </c>
      <c r="O22" s="19">
        <v>60</v>
      </c>
      <c r="P22" s="125">
        <f>25234258+87376.63</f>
        <v>25321634.63</v>
      </c>
      <c r="Q22" s="73">
        <f>SUM(R22:V22)</f>
        <v>1683332.1800000002</v>
      </c>
      <c r="R22" s="125">
        <f>452874.12+151720.47</f>
        <v>604594.59</v>
      </c>
      <c r="S22" s="125">
        <f>16731.52+23563.53</f>
        <v>40295.05</v>
      </c>
      <c r="T22" s="125">
        <f>711418.46+1266.23</f>
        <v>712684.69</v>
      </c>
      <c r="U22" s="126">
        <v>37298.54</v>
      </c>
      <c r="V22" s="128">
        <v>288459.31</v>
      </c>
      <c r="W22" s="128">
        <f>723178.05+24716.26</f>
        <v>747894.31</v>
      </c>
      <c r="X22" s="128">
        <f>336461.97+118153.4</f>
        <v>454615.37</v>
      </c>
      <c r="Y22" s="73">
        <f>(R22+S22+T22)-(X22+W22)</f>
        <v>155064.6499999999</v>
      </c>
      <c r="Z22" s="65">
        <f>100-((X22+W22)/(R22+S22+T22)*100)</f>
        <v>11.422184890605578</v>
      </c>
      <c r="AA22" s="122">
        <v>16</v>
      </c>
      <c r="AB22" s="122">
        <v>5</v>
      </c>
    </row>
    <row r="23" spans="10:16" ht="12.75">
      <c r="J23" s="131"/>
      <c r="K23" s="131"/>
      <c r="L23" s="131"/>
      <c r="M23" s="131"/>
      <c r="N23" s="131"/>
      <c r="O23" s="131"/>
      <c r="P23" s="131"/>
    </row>
    <row r="24" spans="10:16" ht="12.75">
      <c r="J24" s="131"/>
      <c r="K24" s="131"/>
      <c r="L24" s="131"/>
      <c r="M24" s="131"/>
      <c r="N24" s="131"/>
      <c r="O24" s="131"/>
      <c r="P24" s="131"/>
    </row>
    <row r="25" spans="1:18" ht="12.75" customHeight="1">
      <c r="A25" s="175" t="s">
        <v>51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</row>
    <row r="26" s="170" customFormat="1" ht="12.75"/>
    <row r="27" spans="1:23" s="133" customFormat="1" ht="29.25" customHeight="1">
      <c r="A27" s="176" t="s">
        <v>145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32"/>
      <c r="W27" s="132"/>
    </row>
    <row r="28" spans="1:18" s="135" customFormat="1" ht="12.75">
      <c r="A28" s="174" t="s">
        <v>89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34"/>
    </row>
    <row r="29" spans="1:18" s="136" customFormat="1" ht="12.75">
      <c r="A29" s="167" t="s">
        <v>118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34"/>
    </row>
    <row r="30" spans="1:17" s="11" customFormat="1" ht="12.75">
      <c r="A30" s="167" t="s">
        <v>91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7" s="11" customFormat="1" ht="12.75">
      <c r="A31" s="167" t="s">
        <v>92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23" s="133" customFormat="1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32"/>
      <c r="W32" s="132"/>
    </row>
    <row r="33" spans="1:26" ht="15.75">
      <c r="A33" s="137" t="s">
        <v>115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</row>
    <row r="34" spans="1:15" ht="12.7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</row>
    <row r="35" spans="1:12" s="11" customFormat="1" ht="15.75">
      <c r="A35" s="168" t="s">
        <v>16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</row>
    <row r="36" spans="1:7" s="11" customFormat="1" ht="15.75">
      <c r="A36" s="12"/>
      <c r="E36" s="155" t="s">
        <v>3</v>
      </c>
      <c r="F36" s="155"/>
      <c r="G36" s="113"/>
    </row>
    <row r="37" s="11" customFormat="1" ht="12.75">
      <c r="B37" s="135"/>
    </row>
  </sheetData>
  <sheetProtection formatCells="0" formatColumns="0" formatRows="0"/>
  <mergeCells count="38">
    <mergeCell ref="H4:P4"/>
    <mergeCell ref="E5:O5"/>
    <mergeCell ref="E6:O6"/>
    <mergeCell ref="A28:Q28"/>
    <mergeCell ref="A29:Q29"/>
    <mergeCell ref="A30:Q30"/>
    <mergeCell ref="A25:R25"/>
    <mergeCell ref="A27:U27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A32:U32"/>
    <mergeCell ref="A31:Q31"/>
    <mergeCell ref="A35:L35"/>
    <mergeCell ref="A9:A11"/>
    <mergeCell ref="B9:B11"/>
    <mergeCell ref="C9:D10"/>
    <mergeCell ref="E9:F10"/>
    <mergeCell ref="G9:G11"/>
    <mergeCell ref="H9:N9"/>
    <mergeCell ref="A26:IV26"/>
    <mergeCell ref="Z1:AA1"/>
    <mergeCell ref="B2:U2"/>
    <mergeCell ref="I3:O3"/>
    <mergeCell ref="E36:F36"/>
    <mergeCell ref="AA9:AA11"/>
    <mergeCell ref="C7:J7"/>
    <mergeCell ref="Y10:Y11"/>
    <mergeCell ref="Z10:Z11"/>
    <mergeCell ref="O9:O11"/>
    <mergeCell ref="P9:V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zoomScalePageLayoutView="0" workbookViewId="0" topLeftCell="A1">
      <selection activeCell="K3" sqref="K3:Q3"/>
    </sheetView>
  </sheetViews>
  <sheetFormatPr defaultColWidth="9.140625" defaultRowHeight="12.75"/>
  <cols>
    <col min="1" max="1" width="6.28125" style="23" customWidth="1"/>
    <col min="2" max="2" width="25.421875" style="24" customWidth="1"/>
    <col min="3" max="3" width="10.28125" style="24" customWidth="1"/>
    <col min="4" max="4" width="7.140625" style="24" customWidth="1"/>
    <col min="5" max="5" width="8.00390625" style="24" customWidth="1"/>
    <col min="6" max="6" width="7.140625" style="24" customWidth="1"/>
    <col min="7" max="7" width="8.421875" style="24" customWidth="1"/>
    <col min="8" max="8" width="7.8515625" style="24" customWidth="1"/>
    <col min="9" max="9" width="5.8515625" style="24" customWidth="1"/>
    <col min="10" max="10" width="8.8515625" style="24" customWidth="1"/>
    <col min="11" max="11" width="7.57421875" style="24" customWidth="1"/>
    <col min="12" max="12" width="6.7109375" style="24" customWidth="1"/>
    <col min="13" max="13" width="6.00390625" style="24" customWidth="1"/>
    <col min="14" max="15" width="6.421875" style="24" customWidth="1"/>
    <col min="16" max="16" width="7.7109375" style="24" customWidth="1"/>
    <col min="17" max="17" width="8.140625" style="24" customWidth="1"/>
    <col min="18" max="18" width="8.421875" style="24" customWidth="1"/>
    <col min="19" max="19" width="10.140625" style="24" customWidth="1"/>
    <col min="20" max="20" width="11.28125" style="24" customWidth="1"/>
    <col min="21" max="21" width="9.28125" style="24" customWidth="1"/>
    <col min="22" max="22" width="9.8515625" style="24" customWidth="1"/>
    <col min="23" max="23" width="8.421875" style="24" customWidth="1"/>
    <col min="24" max="24" width="11.28125" style="24" customWidth="1"/>
    <col min="25" max="25" width="10.57421875" style="24" customWidth="1"/>
    <col min="26" max="26" width="10.421875" style="24" customWidth="1"/>
    <col min="27" max="27" width="13.00390625" style="24" customWidth="1"/>
    <col min="28" max="28" width="12.00390625" style="24" customWidth="1"/>
    <col min="29" max="29" width="9.421875" style="24" customWidth="1"/>
    <col min="30" max="30" width="9.140625" style="24" customWidth="1"/>
    <col min="31" max="31" width="18.00390625" style="24" customWidth="1"/>
    <col min="32" max="16384" width="9.140625" style="24" customWidth="1"/>
  </cols>
  <sheetData>
    <row r="1" spans="1:27" s="6" customFormat="1" ht="12.75" customHeight="1">
      <c r="A1" s="8"/>
      <c r="Z1" s="190" t="s">
        <v>70</v>
      </c>
      <c r="AA1" s="190"/>
    </row>
    <row r="2" spans="1:23" s="11" customFormat="1" ht="15.75">
      <c r="A2" s="10"/>
      <c r="B2" s="156" t="s">
        <v>170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4" s="13" customFormat="1" ht="15.75" customHeight="1">
      <c r="A3" s="12"/>
      <c r="D3" s="14"/>
      <c r="E3" s="14"/>
      <c r="F3" s="14"/>
      <c r="G3" s="14"/>
      <c r="H3" s="14"/>
      <c r="I3" s="14"/>
      <c r="J3" s="14" t="s">
        <v>15</v>
      </c>
      <c r="K3" s="157" t="s">
        <v>175</v>
      </c>
      <c r="L3" s="157"/>
      <c r="M3" s="157"/>
      <c r="N3" s="157"/>
      <c r="O3" s="157"/>
      <c r="P3" s="157"/>
      <c r="Q3" s="157"/>
      <c r="R3" s="14"/>
      <c r="S3" s="14"/>
      <c r="T3" s="14"/>
      <c r="U3" s="14"/>
      <c r="V3" s="14"/>
      <c r="W3" s="14"/>
      <c r="X3" s="14"/>
    </row>
    <row r="4" spans="1:24" s="11" customFormat="1" ht="15" customHeight="1">
      <c r="A4" s="10"/>
      <c r="B4" s="15"/>
      <c r="C4" s="15"/>
      <c r="D4" s="15"/>
      <c r="E4" s="15"/>
      <c r="F4" s="15"/>
      <c r="G4" s="15"/>
      <c r="H4" s="15"/>
      <c r="I4" s="15"/>
      <c r="J4" s="171"/>
      <c r="K4" s="171"/>
      <c r="L4" s="171"/>
      <c r="M4" s="171"/>
      <c r="N4" s="171"/>
      <c r="O4" s="171"/>
      <c r="P4" s="171"/>
      <c r="Q4" s="171"/>
      <c r="R4" s="171"/>
      <c r="S4" s="15"/>
      <c r="T4" s="15"/>
      <c r="U4" s="15"/>
      <c r="V4" s="15"/>
      <c r="W4" s="15"/>
      <c r="X4" s="15"/>
    </row>
    <row r="5" spans="1:28" s="53" customFormat="1" ht="15.75" customHeight="1">
      <c r="A5" s="52"/>
      <c r="B5" s="54"/>
      <c r="C5" s="54"/>
      <c r="D5" s="161"/>
      <c r="E5" s="161"/>
      <c r="F5" s="161"/>
      <c r="G5" s="161"/>
      <c r="H5" s="161"/>
      <c r="I5" s="161"/>
      <c r="J5" s="161"/>
      <c r="K5" s="161"/>
      <c r="L5" s="55"/>
      <c r="M5" s="55"/>
      <c r="N5" s="55"/>
      <c r="O5" s="55"/>
      <c r="P5" s="55"/>
      <c r="Q5" s="55"/>
      <c r="R5" s="55"/>
      <c r="S5" s="55"/>
      <c r="T5" s="55"/>
      <c r="U5" s="55"/>
      <c r="V5" s="54"/>
      <c r="W5" s="54"/>
      <c r="X5" s="54"/>
      <c r="Y5" s="54"/>
      <c r="Z5" s="54"/>
      <c r="AA5" s="54"/>
      <c r="AB5" s="11" t="s">
        <v>35</v>
      </c>
    </row>
    <row r="6" spans="1:27" s="53" customFormat="1" ht="12.75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31" ht="21.75" customHeight="1">
      <c r="A7" s="177" t="s">
        <v>1</v>
      </c>
      <c r="B7" s="178" t="s">
        <v>71</v>
      </c>
      <c r="C7" s="191" t="s">
        <v>72</v>
      </c>
      <c r="D7" s="179" t="s">
        <v>38</v>
      </c>
      <c r="E7" s="179"/>
      <c r="F7" s="179" t="s">
        <v>96</v>
      </c>
      <c r="G7" s="179"/>
      <c r="H7" s="179" t="s">
        <v>19</v>
      </c>
      <c r="I7" s="179" t="s">
        <v>18</v>
      </c>
      <c r="J7" s="179"/>
      <c r="K7" s="179"/>
      <c r="L7" s="179"/>
      <c r="M7" s="179"/>
      <c r="N7" s="179"/>
      <c r="O7" s="179"/>
      <c r="P7" s="180" t="s">
        <v>28</v>
      </c>
      <c r="Q7" s="179" t="s">
        <v>90</v>
      </c>
      <c r="R7" s="179"/>
      <c r="S7" s="179"/>
      <c r="T7" s="179"/>
      <c r="U7" s="179"/>
      <c r="V7" s="179"/>
      <c r="W7" s="179"/>
      <c r="X7" s="180" t="s">
        <v>49</v>
      </c>
      <c r="Y7" s="179" t="s">
        <v>50</v>
      </c>
      <c r="Z7" s="178" t="s">
        <v>0</v>
      </c>
      <c r="AA7" s="178"/>
      <c r="AB7" s="180" t="s">
        <v>97</v>
      </c>
      <c r="AC7" s="180" t="s">
        <v>98</v>
      </c>
      <c r="AD7" s="186" t="s">
        <v>73</v>
      </c>
      <c r="AE7" s="186" t="s">
        <v>120</v>
      </c>
    </row>
    <row r="8" spans="1:31" ht="12.75">
      <c r="A8" s="177"/>
      <c r="B8" s="178"/>
      <c r="C8" s="191"/>
      <c r="D8" s="179"/>
      <c r="E8" s="179"/>
      <c r="F8" s="179"/>
      <c r="G8" s="179"/>
      <c r="H8" s="179"/>
      <c r="I8" s="179" t="s">
        <v>39</v>
      </c>
      <c r="J8" s="179" t="s">
        <v>40</v>
      </c>
      <c r="K8" s="179" t="s">
        <v>11</v>
      </c>
      <c r="L8" s="179"/>
      <c r="M8" s="179"/>
      <c r="N8" s="179"/>
      <c r="O8" s="179"/>
      <c r="P8" s="181"/>
      <c r="Q8" s="179" t="s">
        <v>39</v>
      </c>
      <c r="R8" s="179" t="s">
        <v>40</v>
      </c>
      <c r="S8" s="179" t="s">
        <v>11</v>
      </c>
      <c r="T8" s="179"/>
      <c r="U8" s="179"/>
      <c r="V8" s="179"/>
      <c r="W8" s="179"/>
      <c r="X8" s="181"/>
      <c r="Y8" s="179"/>
      <c r="Z8" s="178" t="s">
        <v>35</v>
      </c>
      <c r="AA8" s="184" t="s">
        <v>12</v>
      </c>
      <c r="AB8" s="181"/>
      <c r="AC8" s="181"/>
      <c r="AD8" s="187"/>
      <c r="AE8" s="187"/>
    </row>
    <row r="9" spans="1:31" ht="101.25" customHeight="1">
      <c r="A9" s="177"/>
      <c r="B9" s="178"/>
      <c r="C9" s="191"/>
      <c r="D9" s="56" t="s">
        <v>39</v>
      </c>
      <c r="E9" s="56" t="s">
        <v>43</v>
      </c>
      <c r="F9" s="56" t="s">
        <v>42</v>
      </c>
      <c r="G9" s="56" t="s">
        <v>99</v>
      </c>
      <c r="H9" s="179"/>
      <c r="I9" s="179"/>
      <c r="J9" s="179"/>
      <c r="K9" s="56" t="s">
        <v>29</v>
      </c>
      <c r="L9" s="56" t="s">
        <v>100</v>
      </c>
      <c r="M9" s="56" t="s">
        <v>101</v>
      </c>
      <c r="N9" s="56" t="s">
        <v>102</v>
      </c>
      <c r="O9" s="56" t="s">
        <v>103</v>
      </c>
      <c r="P9" s="182"/>
      <c r="Q9" s="179"/>
      <c r="R9" s="179"/>
      <c r="S9" s="56" t="s">
        <v>104</v>
      </c>
      <c r="T9" s="56" t="s">
        <v>105</v>
      </c>
      <c r="U9" s="56" t="s">
        <v>106</v>
      </c>
      <c r="V9" s="56" t="s">
        <v>107</v>
      </c>
      <c r="W9" s="56" t="s">
        <v>108</v>
      </c>
      <c r="X9" s="182"/>
      <c r="Y9" s="179"/>
      <c r="Z9" s="178"/>
      <c r="AA9" s="185"/>
      <c r="AB9" s="182"/>
      <c r="AC9" s="182"/>
      <c r="AD9" s="188"/>
      <c r="AE9" s="188"/>
    </row>
    <row r="10" spans="1:31" s="60" customFormat="1" ht="30" customHeight="1">
      <c r="A10" s="57">
        <v>1</v>
      </c>
      <c r="B10" s="26">
        <v>2</v>
      </c>
      <c r="C10" s="26" t="s">
        <v>119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58" t="s">
        <v>117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58" t="s">
        <v>109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58" t="s">
        <v>110</v>
      </c>
      <c r="AA10" s="58" t="s">
        <v>111</v>
      </c>
      <c r="AB10" s="59">
        <v>27</v>
      </c>
      <c r="AC10" s="59">
        <v>28</v>
      </c>
      <c r="AD10" s="59">
        <v>29</v>
      </c>
      <c r="AE10" s="59">
        <v>30</v>
      </c>
    </row>
    <row r="11" spans="1:31" ht="21">
      <c r="A11" s="61" t="s">
        <v>4</v>
      </c>
      <c r="B11" s="62" t="s">
        <v>116</v>
      </c>
      <c r="C11" s="82">
        <f>SUM(C12:C15)</f>
        <v>423</v>
      </c>
      <c r="D11" s="42">
        <f>SUM(D12:D15)</f>
        <v>48</v>
      </c>
      <c r="E11" s="42">
        <f>SUM(E12:E15)</f>
        <v>45</v>
      </c>
      <c r="F11" s="42">
        <f>SUM(F12:F15)</f>
        <v>190</v>
      </c>
      <c r="G11" s="42">
        <f>SUM(G12:G15)</f>
        <v>8</v>
      </c>
      <c r="H11" s="63">
        <f>F11/J11</f>
        <v>4.222222222222222</v>
      </c>
      <c r="I11" s="42">
        <f aca="true" t="shared" si="0" ref="I11:Z11">SUM(I12:I15)</f>
        <v>48</v>
      </c>
      <c r="J11" s="42">
        <f t="shared" si="0"/>
        <v>45</v>
      </c>
      <c r="K11" s="42">
        <f t="shared" si="0"/>
        <v>37</v>
      </c>
      <c r="L11" s="42">
        <f t="shared" si="0"/>
        <v>6</v>
      </c>
      <c r="M11" s="42">
        <f t="shared" si="0"/>
        <v>2</v>
      </c>
      <c r="N11" s="42">
        <f t="shared" si="0"/>
        <v>0</v>
      </c>
      <c r="O11" s="42">
        <f t="shared" si="0"/>
        <v>0</v>
      </c>
      <c r="P11" s="42">
        <f t="shared" si="0"/>
        <v>6</v>
      </c>
      <c r="Q11" s="64">
        <f t="shared" si="0"/>
        <v>126449.73000000001</v>
      </c>
      <c r="R11" s="64">
        <f t="shared" si="0"/>
        <v>215623.33000000002</v>
      </c>
      <c r="S11" s="64">
        <f t="shared" si="0"/>
        <v>190793.57</v>
      </c>
      <c r="T11" s="64">
        <f t="shared" si="0"/>
        <v>23563.53</v>
      </c>
      <c r="U11" s="64">
        <f t="shared" si="0"/>
        <v>1266.23</v>
      </c>
      <c r="V11" s="64">
        <f t="shared" si="0"/>
        <v>0</v>
      </c>
      <c r="W11" s="64">
        <f t="shared" si="0"/>
        <v>0</v>
      </c>
      <c r="X11" s="64">
        <f t="shared" si="0"/>
        <v>24716.26</v>
      </c>
      <c r="Y11" s="64">
        <f t="shared" si="0"/>
        <v>151811.4</v>
      </c>
      <c r="Z11" s="64">
        <f t="shared" si="0"/>
        <v>39095.670000000006</v>
      </c>
      <c r="AA11" s="65">
        <f>100-((Y11+X11)/(S11+T11+U11)*100)</f>
        <v>18.131465644278848</v>
      </c>
      <c r="AB11" s="42">
        <f>SUM(AB12:AB15)</f>
        <v>8</v>
      </c>
      <c r="AC11" s="42">
        <f>SUM(AC12:AC15)</f>
        <v>0</v>
      </c>
      <c r="AD11" s="42">
        <f>SUM(AD12:AD15)</f>
        <v>0</v>
      </c>
      <c r="AE11" s="83"/>
    </row>
    <row r="12" spans="1:31" ht="22.5">
      <c r="A12" s="61" t="s">
        <v>6</v>
      </c>
      <c r="B12" s="66" t="s">
        <v>146</v>
      </c>
      <c r="C12" s="66">
        <v>133</v>
      </c>
      <c r="D12" s="67">
        <f>I12</f>
        <v>6</v>
      </c>
      <c r="E12" s="67">
        <f>J12</f>
        <v>6</v>
      </c>
      <c r="F12" s="68">
        <v>18</v>
      </c>
      <c r="G12" s="68">
        <v>0</v>
      </c>
      <c r="H12" s="63">
        <f>F12/J12</f>
        <v>3</v>
      </c>
      <c r="I12" s="68">
        <v>6</v>
      </c>
      <c r="J12" s="69">
        <f>SUM(K12:O12)</f>
        <v>6</v>
      </c>
      <c r="K12" s="70">
        <v>6</v>
      </c>
      <c r="L12" s="70"/>
      <c r="M12" s="70"/>
      <c r="N12" s="70"/>
      <c r="O12" s="70"/>
      <c r="P12" s="71"/>
      <c r="Q12" s="72">
        <v>39073.1</v>
      </c>
      <c r="R12" s="73">
        <f>SUM(S12:W12)</f>
        <v>39073.1</v>
      </c>
      <c r="S12" s="72">
        <v>39073.1</v>
      </c>
      <c r="T12" s="72"/>
      <c r="U12" s="72"/>
      <c r="V12" s="72"/>
      <c r="W12" s="72"/>
      <c r="X12" s="72"/>
      <c r="Y12" s="72">
        <v>33658</v>
      </c>
      <c r="Z12" s="73">
        <f>(S12+T12+U12)-(Y12+X12)</f>
        <v>5415.0999999999985</v>
      </c>
      <c r="AA12" s="65">
        <f>100-((Y12+X12)/(S12+T12+U12)*100)</f>
        <v>13.858895250184915</v>
      </c>
      <c r="AB12" s="74"/>
      <c r="AC12" s="74"/>
      <c r="AD12" s="74"/>
      <c r="AE12" s="74" t="s">
        <v>172</v>
      </c>
    </row>
    <row r="13" spans="1:31" ht="22.5">
      <c r="A13" s="61" t="s">
        <v>7</v>
      </c>
      <c r="B13" s="66" t="s">
        <v>140</v>
      </c>
      <c r="C13" s="66"/>
      <c r="D13" s="67">
        <f aca="true" t="shared" si="1" ref="D13:E15">I13</f>
        <v>0</v>
      </c>
      <c r="E13" s="67">
        <f t="shared" si="1"/>
        <v>0</v>
      </c>
      <c r="F13" s="68"/>
      <c r="G13" s="68"/>
      <c r="H13" s="63" t="e">
        <f>F13/J13</f>
        <v>#DIV/0!</v>
      </c>
      <c r="I13" s="68"/>
      <c r="J13" s="69">
        <f>SUM(K13:O13)</f>
        <v>0</v>
      </c>
      <c r="K13" s="70"/>
      <c r="L13" s="70"/>
      <c r="M13" s="70"/>
      <c r="N13" s="70"/>
      <c r="O13" s="70"/>
      <c r="P13" s="71"/>
      <c r="Q13" s="72"/>
      <c r="R13" s="73">
        <f>SUM(S13:W13)</f>
        <v>0</v>
      </c>
      <c r="S13" s="72"/>
      <c r="T13" s="72"/>
      <c r="U13" s="72"/>
      <c r="V13" s="72"/>
      <c r="W13" s="72"/>
      <c r="X13" s="72"/>
      <c r="Y13" s="72"/>
      <c r="Z13" s="73">
        <f>(S13+T13+U13)-(Y13+X13)</f>
        <v>0</v>
      </c>
      <c r="AA13" s="65" t="e">
        <f>100-((Y13+X13)/(S13+T13+U13)*100)</f>
        <v>#DIV/0!</v>
      </c>
      <c r="AB13" s="74"/>
      <c r="AC13" s="74"/>
      <c r="AD13" s="74"/>
      <c r="AE13" s="74"/>
    </row>
    <row r="14" spans="1:31" ht="22.5">
      <c r="A14" s="61" t="s">
        <v>8</v>
      </c>
      <c r="B14" s="66" t="s">
        <v>147</v>
      </c>
      <c r="C14" s="66"/>
      <c r="D14" s="67">
        <f t="shared" si="1"/>
        <v>0</v>
      </c>
      <c r="E14" s="67">
        <f t="shared" si="1"/>
        <v>0</v>
      </c>
      <c r="F14" s="68"/>
      <c r="G14" s="68"/>
      <c r="H14" s="63" t="e">
        <f>F14/J14</f>
        <v>#DIV/0!</v>
      </c>
      <c r="I14" s="68"/>
      <c r="J14" s="69">
        <f>SUM(K14:O14)</f>
        <v>0</v>
      </c>
      <c r="K14" s="70"/>
      <c r="L14" s="70"/>
      <c r="M14" s="70"/>
      <c r="N14" s="70"/>
      <c r="O14" s="70"/>
      <c r="P14" s="71"/>
      <c r="Q14" s="72"/>
      <c r="R14" s="73">
        <f>SUM(S14:W14)</f>
        <v>0</v>
      </c>
      <c r="S14" s="72"/>
      <c r="T14" s="72"/>
      <c r="U14" s="72"/>
      <c r="V14" s="72"/>
      <c r="W14" s="72"/>
      <c r="X14" s="72"/>
      <c r="Y14" s="72"/>
      <c r="Z14" s="73">
        <f>(S14+T14+U14)-(Y14+X14)</f>
        <v>0</v>
      </c>
      <c r="AA14" s="65" t="e">
        <f>100-((Y14+X14)/(S14+T14+U14)*100)</f>
        <v>#DIV/0!</v>
      </c>
      <c r="AB14" s="74"/>
      <c r="AC14" s="74"/>
      <c r="AD14" s="74"/>
      <c r="AE14" s="74"/>
    </row>
    <row r="15" spans="1:31" ht="127.5">
      <c r="A15" s="61" t="s">
        <v>30</v>
      </c>
      <c r="B15" s="66" t="s">
        <v>86</v>
      </c>
      <c r="C15" s="66">
        <v>290</v>
      </c>
      <c r="D15" s="67">
        <f t="shared" si="1"/>
        <v>42</v>
      </c>
      <c r="E15" s="67">
        <f t="shared" si="1"/>
        <v>39</v>
      </c>
      <c r="F15" s="75">
        <v>172</v>
      </c>
      <c r="G15" s="68">
        <v>8</v>
      </c>
      <c r="H15" s="63">
        <f>F15/J15</f>
        <v>4.410256410256411</v>
      </c>
      <c r="I15" s="68">
        <v>42</v>
      </c>
      <c r="J15" s="69">
        <f>SUM(K15:O15)</f>
        <v>39</v>
      </c>
      <c r="K15" s="70">
        <v>31</v>
      </c>
      <c r="L15" s="70">
        <v>6</v>
      </c>
      <c r="M15" s="70">
        <v>2</v>
      </c>
      <c r="N15" s="70"/>
      <c r="O15" s="70"/>
      <c r="P15" s="71">
        <v>6</v>
      </c>
      <c r="Q15" s="72">
        <v>87376.63</v>
      </c>
      <c r="R15" s="73">
        <f>SUM(S15:W15)</f>
        <v>176550.23</v>
      </c>
      <c r="S15" s="72">
        <v>151720.47</v>
      </c>
      <c r="T15" s="72">
        <v>23563.53</v>
      </c>
      <c r="U15" s="72">
        <v>1266.23</v>
      </c>
      <c r="V15" s="72"/>
      <c r="W15" s="72"/>
      <c r="X15" s="72">
        <v>24716.26</v>
      </c>
      <c r="Y15" s="72">
        <v>118153.4</v>
      </c>
      <c r="Z15" s="73">
        <f>(S15+T15+U15)-(Y15+X15)</f>
        <v>33680.57000000001</v>
      </c>
      <c r="AA15" s="65">
        <f>100-((Y15+X15)/(S15+T15+U15)*100)</f>
        <v>19.077046798523014</v>
      </c>
      <c r="AB15" s="74">
        <v>8</v>
      </c>
      <c r="AC15" s="74">
        <v>0</v>
      </c>
      <c r="AD15" s="74">
        <v>0</v>
      </c>
      <c r="AE15" s="151" t="s">
        <v>173</v>
      </c>
    </row>
    <row r="16" spans="11:17" ht="12.75">
      <c r="K16" s="77"/>
      <c r="L16" s="77"/>
      <c r="M16" s="77"/>
      <c r="N16" s="77"/>
      <c r="O16" s="77"/>
      <c r="P16" s="77"/>
      <c r="Q16" s="77"/>
    </row>
    <row r="17" spans="11:17" ht="12.75">
      <c r="K17" s="77"/>
      <c r="L17" s="77"/>
      <c r="M17" s="77"/>
      <c r="N17" s="77"/>
      <c r="O17" s="77"/>
      <c r="P17" s="77"/>
      <c r="Q17" s="77"/>
    </row>
    <row r="18" spans="1:19" ht="12.75">
      <c r="A18" s="192" t="s">
        <v>51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</row>
    <row r="19" spans="1:24" s="79" customFormat="1" ht="29.25" customHeight="1">
      <c r="A19" s="193" t="s">
        <v>145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78"/>
      <c r="X19" s="78"/>
    </row>
    <row r="20" spans="1:19" s="20" customFormat="1" ht="6.75" customHeigh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41"/>
    </row>
    <row r="21" spans="1:19" s="27" customFormat="1" ht="12.7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41"/>
    </row>
    <row r="22" spans="1:27" ht="15.75">
      <c r="A22" s="80" t="s">
        <v>115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spans="1:16" ht="12.7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3" s="6" customFormat="1" ht="15.75">
      <c r="A24" s="189" t="s">
        <v>16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8" s="6" customFormat="1" ht="15.75">
      <c r="A25" s="5"/>
      <c r="F25" s="190" t="s">
        <v>3</v>
      </c>
      <c r="G25" s="190"/>
      <c r="H25" s="7"/>
    </row>
    <row r="26" s="6" customFormat="1" ht="12.75">
      <c r="A26" s="21" t="s">
        <v>21</v>
      </c>
    </row>
    <row r="27" spans="2:3" s="6" customFormat="1" ht="12.75">
      <c r="B27" s="20"/>
      <c r="C27" s="20"/>
    </row>
  </sheetData>
  <sheetProtection formatCells="0" formatColumns="0" formatRows="0"/>
  <mergeCells count="35">
    <mergeCell ref="A24:M24"/>
    <mergeCell ref="F25:G25"/>
    <mergeCell ref="Z1:AA1"/>
    <mergeCell ref="B2:W2"/>
    <mergeCell ref="K3:Q3"/>
    <mergeCell ref="J4:R4"/>
    <mergeCell ref="C7:C9"/>
    <mergeCell ref="A18:S18"/>
    <mergeCell ref="A19:V19"/>
    <mergeCell ref="A20:R20"/>
    <mergeCell ref="AD7:AD9"/>
    <mergeCell ref="AE7:AE9"/>
    <mergeCell ref="AC7:AC9"/>
    <mergeCell ref="I8:I9"/>
    <mergeCell ref="J8:J9"/>
    <mergeCell ref="K8:O8"/>
    <mergeCell ref="Q8:Q9"/>
    <mergeCell ref="R8:R9"/>
    <mergeCell ref="S8:W8"/>
    <mergeCell ref="P7:P9"/>
    <mergeCell ref="Q7:W7"/>
    <mergeCell ref="X7:X9"/>
    <mergeCell ref="Y7:Y9"/>
    <mergeCell ref="Z7:AA7"/>
    <mergeCell ref="A21:R21"/>
    <mergeCell ref="AB7:AB9"/>
    <mergeCell ref="Z8:Z9"/>
    <mergeCell ref="AA8:AA9"/>
    <mergeCell ref="D5:K5"/>
    <mergeCell ref="A7:A9"/>
    <mergeCell ref="B7:B9"/>
    <mergeCell ref="D7:E8"/>
    <mergeCell ref="F7:G8"/>
    <mergeCell ref="H7:H9"/>
    <mergeCell ref="I7:O7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7.00390625" style="23" customWidth="1"/>
    <col min="2" max="2" width="38.7109375" style="24" customWidth="1"/>
    <col min="3" max="3" width="9.8515625" style="24" customWidth="1"/>
    <col min="4" max="4" width="11.7109375" style="24" customWidth="1"/>
    <col min="5" max="5" width="12.140625" style="24" customWidth="1"/>
    <col min="6" max="6" width="11.28125" style="24" customWidth="1"/>
    <col min="7" max="7" width="13.28125" style="24" customWidth="1"/>
    <col min="8" max="8" width="10.28125" style="24" customWidth="1"/>
    <col min="9" max="9" width="11.140625" style="24" customWidth="1"/>
    <col min="10" max="14" width="9.140625" style="24" customWidth="1"/>
    <col min="15" max="16" width="14.140625" style="24" customWidth="1"/>
    <col min="17" max="17" width="13.00390625" style="24" customWidth="1"/>
    <col min="18" max="18" width="17.140625" style="24" customWidth="1"/>
    <col min="19" max="19" width="7.140625" style="24" customWidth="1"/>
    <col min="20" max="20" width="7.57421875" style="24" customWidth="1"/>
    <col min="21" max="21" width="8.421875" style="24" customWidth="1"/>
    <col min="22" max="16384" width="9.140625" style="24" customWidth="1"/>
  </cols>
  <sheetData>
    <row r="1" spans="1:17" ht="12.75">
      <c r="A1" s="130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40" t="s">
        <v>27</v>
      </c>
      <c r="P1" s="140"/>
      <c r="Q1" s="53"/>
    </row>
    <row r="2" spans="1:17" ht="12.75" customHeight="1">
      <c r="A2" s="130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" customHeight="1">
      <c r="A3" s="52"/>
      <c r="B3" s="195" t="s">
        <v>169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41"/>
      <c r="Q3" s="53"/>
    </row>
    <row r="4" spans="1:17" s="25" customFormat="1" ht="15.75">
      <c r="A4" s="142" t="s">
        <v>15</v>
      </c>
      <c r="B4" s="196" t="s">
        <v>175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43"/>
      <c r="Q4" s="144"/>
    </row>
    <row r="5" spans="1:17" s="25" customFormat="1" ht="15" customHeight="1">
      <c r="A5" s="144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55"/>
      <c r="Q5" s="144"/>
    </row>
    <row r="6" spans="1:17" ht="12.75">
      <c r="A6" s="145"/>
      <c r="B6" s="146"/>
      <c r="C6" s="147"/>
      <c r="D6" s="147"/>
      <c r="E6" s="147"/>
      <c r="F6" s="147"/>
      <c r="G6" s="147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23" ht="20.25" customHeight="1">
      <c r="A7" s="201" t="s">
        <v>2</v>
      </c>
      <c r="B7" s="198" t="s">
        <v>41</v>
      </c>
      <c r="C7" s="204" t="s">
        <v>142</v>
      </c>
      <c r="D7" s="205"/>
      <c r="E7" s="206"/>
      <c r="F7" s="198" t="s">
        <v>93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 t="s">
        <v>121</v>
      </c>
      <c r="S7" s="198"/>
      <c r="T7" s="198"/>
      <c r="U7" s="198"/>
      <c r="V7" s="210" t="s">
        <v>122</v>
      </c>
      <c r="W7" s="210" t="s">
        <v>123</v>
      </c>
    </row>
    <row r="8" spans="1:23" ht="18.75" customHeight="1">
      <c r="A8" s="202"/>
      <c r="B8" s="198"/>
      <c r="C8" s="207"/>
      <c r="D8" s="208"/>
      <c r="E8" s="209"/>
      <c r="F8" s="198" t="s">
        <v>42</v>
      </c>
      <c r="G8" s="198"/>
      <c r="H8" s="198" t="s">
        <v>82</v>
      </c>
      <c r="I8" s="198"/>
      <c r="J8" s="198" t="s">
        <v>83</v>
      </c>
      <c r="K8" s="198"/>
      <c r="L8" s="198" t="s">
        <v>84</v>
      </c>
      <c r="M8" s="198"/>
      <c r="N8" s="199" t="s">
        <v>155</v>
      </c>
      <c r="O8" s="198" t="s">
        <v>156</v>
      </c>
      <c r="P8" s="198" t="s">
        <v>161</v>
      </c>
      <c r="Q8" s="198" t="s">
        <v>162</v>
      </c>
      <c r="R8" s="198" t="s">
        <v>124</v>
      </c>
      <c r="S8" s="198" t="s">
        <v>125</v>
      </c>
      <c r="T8" s="198" t="s">
        <v>126</v>
      </c>
      <c r="U8" s="198" t="s">
        <v>127</v>
      </c>
      <c r="V8" s="210"/>
      <c r="W8" s="210"/>
    </row>
    <row r="9" spans="1:23" ht="124.5" customHeight="1">
      <c r="A9" s="203"/>
      <c r="B9" s="198"/>
      <c r="C9" s="85" t="s">
        <v>42</v>
      </c>
      <c r="D9" s="86" t="s">
        <v>80</v>
      </c>
      <c r="E9" s="86" t="s">
        <v>54</v>
      </c>
      <c r="F9" s="86" t="s">
        <v>151</v>
      </c>
      <c r="G9" s="86" t="s">
        <v>152</v>
      </c>
      <c r="H9" s="85" t="s">
        <v>153</v>
      </c>
      <c r="I9" s="85" t="s">
        <v>154</v>
      </c>
      <c r="J9" s="85" t="s">
        <v>153</v>
      </c>
      <c r="K9" s="85" t="s">
        <v>154</v>
      </c>
      <c r="L9" s="85" t="s">
        <v>153</v>
      </c>
      <c r="M9" s="85" t="s">
        <v>154</v>
      </c>
      <c r="N9" s="200"/>
      <c r="O9" s="198"/>
      <c r="P9" s="198"/>
      <c r="Q9" s="198"/>
      <c r="R9" s="198"/>
      <c r="S9" s="198"/>
      <c r="T9" s="198"/>
      <c r="U9" s="198"/>
      <c r="V9" s="210"/>
      <c r="W9" s="210"/>
    </row>
    <row r="10" spans="1:23" ht="12.75">
      <c r="A10" s="87" t="s">
        <v>4</v>
      </c>
      <c r="B10" s="88" t="s">
        <v>5</v>
      </c>
      <c r="C10" s="88" t="s">
        <v>9</v>
      </c>
      <c r="D10" s="88" t="s">
        <v>10</v>
      </c>
      <c r="E10" s="88" t="s">
        <v>20</v>
      </c>
      <c r="F10" s="89" t="s">
        <v>95</v>
      </c>
      <c r="G10" s="89" t="s">
        <v>85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89">
        <v>23</v>
      </c>
    </row>
    <row r="11" spans="1:23" ht="21">
      <c r="A11" s="90" t="s">
        <v>4</v>
      </c>
      <c r="B11" s="91" t="s">
        <v>81</v>
      </c>
      <c r="C11" s="101">
        <f aca="true" t="shared" si="0" ref="C11:W11">SUM(C12:C17)</f>
        <v>997</v>
      </c>
      <c r="D11" s="101">
        <f t="shared" si="0"/>
        <v>807</v>
      </c>
      <c r="E11" s="101">
        <f t="shared" si="0"/>
        <v>0</v>
      </c>
      <c r="F11" s="112">
        <f t="shared" si="0"/>
        <v>1363541.79</v>
      </c>
      <c r="G11" s="112">
        <f t="shared" si="0"/>
        <v>587111.9100000001</v>
      </c>
      <c r="H11" s="112">
        <f t="shared" si="0"/>
        <v>1358909</v>
      </c>
      <c r="I11" s="112">
        <f t="shared" si="0"/>
        <v>585711.0100000001</v>
      </c>
      <c r="J11" s="112">
        <f t="shared" si="0"/>
        <v>4632.79</v>
      </c>
      <c r="K11" s="112">
        <f t="shared" si="0"/>
        <v>1400.9</v>
      </c>
      <c r="L11" s="112">
        <f t="shared" si="0"/>
        <v>0</v>
      </c>
      <c r="M11" s="112">
        <f t="shared" si="0"/>
        <v>0</v>
      </c>
      <c r="N11" s="112">
        <f t="shared" si="0"/>
        <v>216536</v>
      </c>
      <c r="O11" s="112">
        <f t="shared" si="0"/>
        <v>72042.37</v>
      </c>
      <c r="P11" s="112">
        <f t="shared" si="0"/>
        <v>0</v>
      </c>
      <c r="Q11" s="112">
        <f t="shared" si="0"/>
        <v>8206.86</v>
      </c>
      <c r="R11" s="112">
        <f t="shared" si="0"/>
        <v>89119.99</v>
      </c>
      <c r="S11" s="101">
        <f t="shared" si="0"/>
        <v>145</v>
      </c>
      <c r="T11" s="101">
        <f t="shared" si="0"/>
        <v>20</v>
      </c>
      <c r="U11" s="101">
        <f t="shared" si="0"/>
        <v>0</v>
      </c>
      <c r="V11" s="101">
        <f t="shared" si="0"/>
        <v>13</v>
      </c>
      <c r="W11" s="112">
        <f t="shared" si="0"/>
        <v>265.64</v>
      </c>
    </row>
    <row r="12" spans="1:23" ht="12.75">
      <c r="A12" s="88" t="s">
        <v>6</v>
      </c>
      <c r="B12" s="92" t="s">
        <v>148</v>
      </c>
      <c r="C12" s="93">
        <v>135</v>
      </c>
      <c r="D12" s="93">
        <v>134</v>
      </c>
      <c r="E12" s="93">
        <v>0</v>
      </c>
      <c r="F12" s="112">
        <f>SUM(H12,J12,L12)</f>
        <v>39508.3</v>
      </c>
      <c r="G12" s="112">
        <f aca="true" t="shared" si="1" ref="F12:G17">SUM(I12,K12,M12)</f>
        <v>13628.03</v>
      </c>
      <c r="H12" s="103">
        <v>39158</v>
      </c>
      <c r="I12" s="103">
        <v>13628.03</v>
      </c>
      <c r="J12" s="103">
        <v>350.3</v>
      </c>
      <c r="K12" s="103">
        <v>0</v>
      </c>
      <c r="L12" s="103">
        <v>0</v>
      </c>
      <c r="M12" s="103">
        <v>0</v>
      </c>
      <c r="N12" s="103">
        <v>39158</v>
      </c>
      <c r="O12" s="103">
        <v>13628.03</v>
      </c>
      <c r="P12" s="103">
        <v>0</v>
      </c>
      <c r="Q12" s="103">
        <v>0</v>
      </c>
      <c r="R12" s="106">
        <v>0</v>
      </c>
      <c r="S12" s="107">
        <v>0</v>
      </c>
      <c r="T12" s="107">
        <v>0</v>
      </c>
      <c r="U12" s="107">
        <v>0</v>
      </c>
      <c r="V12" s="107">
        <v>0</v>
      </c>
      <c r="W12" s="106">
        <v>0</v>
      </c>
    </row>
    <row r="13" spans="1:23" ht="22.5">
      <c r="A13" s="88" t="s">
        <v>7</v>
      </c>
      <c r="B13" s="92" t="s">
        <v>149</v>
      </c>
      <c r="C13" s="93">
        <v>0</v>
      </c>
      <c r="D13" s="93">
        <v>0</v>
      </c>
      <c r="E13" s="93">
        <v>0</v>
      </c>
      <c r="F13" s="112">
        <f t="shared" si="1"/>
        <v>0</v>
      </c>
      <c r="G13" s="112">
        <f t="shared" si="1"/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6">
        <v>0</v>
      </c>
      <c r="S13" s="107">
        <v>0</v>
      </c>
      <c r="T13" s="107">
        <v>0</v>
      </c>
      <c r="U13" s="107">
        <v>0</v>
      </c>
      <c r="V13" s="107">
        <v>0</v>
      </c>
      <c r="W13" s="106">
        <v>0</v>
      </c>
    </row>
    <row r="14" spans="1:23" ht="12.75">
      <c r="A14" s="88" t="s">
        <v>8</v>
      </c>
      <c r="B14" s="92" t="s">
        <v>150</v>
      </c>
      <c r="C14" s="93">
        <v>0</v>
      </c>
      <c r="D14" s="93">
        <v>0</v>
      </c>
      <c r="E14" s="93">
        <v>0</v>
      </c>
      <c r="F14" s="112">
        <f t="shared" si="1"/>
        <v>0</v>
      </c>
      <c r="G14" s="112">
        <f t="shared" si="1"/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6">
        <v>0</v>
      </c>
      <c r="S14" s="107">
        <v>0</v>
      </c>
      <c r="T14" s="107">
        <v>0</v>
      </c>
      <c r="U14" s="107">
        <v>0</v>
      </c>
      <c r="V14" s="107">
        <v>0</v>
      </c>
      <c r="W14" s="106">
        <v>0</v>
      </c>
    </row>
    <row r="15" spans="1:23" ht="12.75">
      <c r="A15" s="88" t="s">
        <v>30</v>
      </c>
      <c r="B15" s="92" t="s">
        <v>86</v>
      </c>
      <c r="C15" s="93">
        <v>859</v>
      </c>
      <c r="D15" s="93">
        <v>673</v>
      </c>
      <c r="E15" s="93">
        <v>0</v>
      </c>
      <c r="F15" s="112">
        <f t="shared" si="1"/>
        <v>1323323.49</v>
      </c>
      <c r="G15" s="112">
        <f t="shared" si="1"/>
        <v>573099.5800000001</v>
      </c>
      <c r="H15" s="103">
        <v>1319041</v>
      </c>
      <c r="I15" s="103">
        <v>571698.68</v>
      </c>
      <c r="J15" s="103">
        <v>4282.49</v>
      </c>
      <c r="K15" s="103">
        <v>1400.9</v>
      </c>
      <c r="L15" s="103">
        <v>0</v>
      </c>
      <c r="M15" s="103">
        <v>0</v>
      </c>
      <c r="N15" s="103">
        <v>177378</v>
      </c>
      <c r="O15" s="103">
        <v>58414.34</v>
      </c>
      <c r="P15" s="103">
        <v>0</v>
      </c>
      <c r="Q15" s="103">
        <v>8206.86</v>
      </c>
      <c r="R15" s="106">
        <v>89119.99</v>
      </c>
      <c r="S15" s="107">
        <v>145</v>
      </c>
      <c r="T15" s="107">
        <v>20</v>
      </c>
      <c r="U15" s="107">
        <v>0</v>
      </c>
      <c r="V15" s="107">
        <v>13</v>
      </c>
      <c r="W15" s="106">
        <v>265.64</v>
      </c>
    </row>
    <row r="16" spans="1:23" ht="12.75">
      <c r="A16" s="88" t="s">
        <v>31</v>
      </c>
      <c r="B16" s="92" t="s">
        <v>113</v>
      </c>
      <c r="C16" s="93">
        <v>3</v>
      </c>
      <c r="D16" s="93">
        <v>0</v>
      </c>
      <c r="E16" s="93">
        <v>0</v>
      </c>
      <c r="F16" s="112">
        <f t="shared" si="1"/>
        <v>710</v>
      </c>
      <c r="G16" s="112">
        <f t="shared" si="1"/>
        <v>384.3</v>
      </c>
      <c r="H16" s="103">
        <v>710</v>
      </c>
      <c r="I16" s="103">
        <v>384.3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6">
        <v>0</v>
      </c>
      <c r="S16" s="107">
        <v>0</v>
      </c>
      <c r="T16" s="107">
        <v>0</v>
      </c>
      <c r="U16" s="107">
        <v>0</v>
      </c>
      <c r="V16" s="107">
        <v>0</v>
      </c>
      <c r="W16" s="106">
        <v>0</v>
      </c>
    </row>
    <row r="17" spans="1:23" ht="12.75">
      <c r="A17" s="88" t="s">
        <v>32</v>
      </c>
      <c r="B17" s="92" t="s">
        <v>114</v>
      </c>
      <c r="C17" s="93">
        <v>0</v>
      </c>
      <c r="D17" s="93">
        <v>0</v>
      </c>
      <c r="E17" s="93">
        <v>0</v>
      </c>
      <c r="F17" s="112">
        <f t="shared" si="1"/>
        <v>0</v>
      </c>
      <c r="G17" s="112">
        <f t="shared" si="1"/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6">
        <v>0</v>
      </c>
      <c r="S17" s="107">
        <v>0</v>
      </c>
      <c r="T17" s="107">
        <v>0</v>
      </c>
      <c r="U17" s="107">
        <v>0</v>
      </c>
      <c r="V17" s="107">
        <v>0</v>
      </c>
      <c r="W17" s="106">
        <v>0</v>
      </c>
    </row>
    <row r="18" spans="1:23" ht="31.5">
      <c r="A18" s="95" t="s">
        <v>5</v>
      </c>
      <c r="B18" s="96" t="s">
        <v>157</v>
      </c>
      <c r="C18" s="67">
        <f>SUM(C19:C27)</f>
        <v>7502</v>
      </c>
      <c r="D18" s="67" t="s">
        <v>17</v>
      </c>
      <c r="E18" s="67" t="s">
        <v>17</v>
      </c>
      <c r="F18" s="111">
        <f aca="true" t="shared" si="2" ref="F18:L18">SUM(F19:F27)</f>
        <v>1877190.0863000003</v>
      </c>
      <c r="G18" s="111">
        <f t="shared" si="2"/>
        <v>1239875.09</v>
      </c>
      <c r="H18" s="111">
        <f>SUM(H19:H27)</f>
        <v>1864649.0163</v>
      </c>
      <c r="I18" s="111">
        <f>SUM(I19:I27)</f>
        <v>1231822.8399999999</v>
      </c>
      <c r="J18" s="111">
        <f>SUM(J19:J27)</f>
        <v>12541.07</v>
      </c>
      <c r="K18" s="111">
        <f>SUM(K19:K27)</f>
        <v>8052.250000000001</v>
      </c>
      <c r="L18" s="111">
        <f t="shared" si="2"/>
        <v>0</v>
      </c>
      <c r="M18" s="111">
        <f>SUM(M19:M27)</f>
        <v>0</v>
      </c>
      <c r="N18" s="67" t="s">
        <v>17</v>
      </c>
      <c r="O18" s="67" t="s">
        <v>17</v>
      </c>
      <c r="P18" s="67" t="s">
        <v>17</v>
      </c>
      <c r="Q18" s="67" t="s">
        <v>17</v>
      </c>
      <c r="R18" s="111">
        <f aca="true" t="shared" si="3" ref="R18:W18">SUM(R19:R27)</f>
        <v>37790.369999999995</v>
      </c>
      <c r="S18" s="67">
        <f t="shared" si="3"/>
        <v>689</v>
      </c>
      <c r="T18" s="67">
        <f t="shared" si="3"/>
        <v>0</v>
      </c>
      <c r="U18" s="67">
        <f t="shared" si="3"/>
        <v>0</v>
      </c>
      <c r="V18" s="67">
        <f t="shared" si="3"/>
        <v>1</v>
      </c>
      <c r="W18" s="111">
        <f t="shared" si="3"/>
        <v>0.28</v>
      </c>
    </row>
    <row r="19" spans="1:23" s="79" customFormat="1" ht="12.75">
      <c r="A19" s="95" t="s">
        <v>75</v>
      </c>
      <c r="B19" s="97" t="s">
        <v>128</v>
      </c>
      <c r="C19" s="68">
        <v>204</v>
      </c>
      <c r="D19" s="93" t="s">
        <v>17</v>
      </c>
      <c r="E19" s="93" t="s">
        <v>17</v>
      </c>
      <c r="F19" s="112">
        <f>SUM(H19,J19,L19)</f>
        <v>5154.04</v>
      </c>
      <c r="G19" s="112">
        <f>SUM(I19,K19,M19)</f>
        <v>2591.39</v>
      </c>
      <c r="H19" s="104">
        <v>5107.99</v>
      </c>
      <c r="I19" s="104">
        <v>2562.72</v>
      </c>
      <c r="J19" s="104">
        <v>46.05</v>
      </c>
      <c r="K19" s="104">
        <v>28.67</v>
      </c>
      <c r="L19" s="104">
        <v>0</v>
      </c>
      <c r="M19" s="104">
        <v>0</v>
      </c>
      <c r="N19" s="93" t="s">
        <v>17</v>
      </c>
      <c r="O19" s="93" t="s">
        <v>17</v>
      </c>
      <c r="P19" s="93" t="s">
        <v>17</v>
      </c>
      <c r="Q19" s="93" t="s">
        <v>17</v>
      </c>
      <c r="R19" s="108">
        <v>397.98</v>
      </c>
      <c r="S19" s="109">
        <v>117</v>
      </c>
      <c r="T19" s="109">
        <v>0</v>
      </c>
      <c r="U19" s="109">
        <v>0</v>
      </c>
      <c r="V19" s="109">
        <v>0</v>
      </c>
      <c r="W19" s="108">
        <v>0</v>
      </c>
    </row>
    <row r="20" spans="1:23" ht="12.75">
      <c r="A20" s="95" t="s">
        <v>76</v>
      </c>
      <c r="B20" s="98" t="s">
        <v>25</v>
      </c>
      <c r="C20" s="68">
        <v>4430</v>
      </c>
      <c r="D20" s="93" t="s">
        <v>17</v>
      </c>
      <c r="E20" s="93" t="s">
        <v>17</v>
      </c>
      <c r="F20" s="112">
        <f>SUM(H20,J20,L20)</f>
        <v>120202.87000000001</v>
      </c>
      <c r="G20" s="112">
        <f>SUM(I20,K20,M20)</f>
        <v>76432.21</v>
      </c>
      <c r="H20" s="104">
        <v>115445.07</v>
      </c>
      <c r="I20" s="104">
        <v>72985.35</v>
      </c>
      <c r="J20" s="104">
        <v>4757.8</v>
      </c>
      <c r="K20" s="104">
        <v>3446.86</v>
      </c>
      <c r="L20" s="104">
        <v>0</v>
      </c>
      <c r="M20" s="104">
        <v>0</v>
      </c>
      <c r="N20" s="93" t="s">
        <v>17</v>
      </c>
      <c r="O20" s="93" t="s">
        <v>17</v>
      </c>
      <c r="P20" s="93" t="s">
        <v>17</v>
      </c>
      <c r="Q20" s="93" t="s">
        <v>17</v>
      </c>
      <c r="R20" s="106">
        <v>1553.62</v>
      </c>
      <c r="S20" s="107">
        <v>81</v>
      </c>
      <c r="T20" s="107">
        <v>0</v>
      </c>
      <c r="U20" s="107">
        <v>0</v>
      </c>
      <c r="V20" s="107">
        <v>1</v>
      </c>
      <c r="W20" s="106">
        <v>0.28</v>
      </c>
    </row>
    <row r="21" spans="1:23" ht="12.75">
      <c r="A21" s="95" t="s">
        <v>77</v>
      </c>
      <c r="B21" s="98" t="s">
        <v>26</v>
      </c>
      <c r="C21" s="68">
        <v>1287</v>
      </c>
      <c r="D21" s="93" t="s">
        <v>17</v>
      </c>
      <c r="E21" s="93" t="s">
        <v>17</v>
      </c>
      <c r="F21" s="112">
        <f aca="true" t="shared" si="4" ref="F21:G27">SUM(H21,J21,L21)</f>
        <v>109141.13</v>
      </c>
      <c r="G21" s="112">
        <f t="shared" si="4"/>
        <v>83775.6</v>
      </c>
      <c r="H21" s="104">
        <v>106057.13</v>
      </c>
      <c r="I21" s="104">
        <v>81031.6</v>
      </c>
      <c r="J21" s="104">
        <v>3084</v>
      </c>
      <c r="K21" s="104">
        <v>2744</v>
      </c>
      <c r="L21" s="104">
        <v>0</v>
      </c>
      <c r="M21" s="104">
        <v>0</v>
      </c>
      <c r="N21" s="93" t="s">
        <v>17</v>
      </c>
      <c r="O21" s="93" t="s">
        <v>17</v>
      </c>
      <c r="P21" s="93" t="s">
        <v>17</v>
      </c>
      <c r="Q21" s="93" t="s">
        <v>17</v>
      </c>
      <c r="R21" s="106">
        <v>1000</v>
      </c>
      <c r="S21" s="107">
        <v>40</v>
      </c>
      <c r="T21" s="107">
        <v>0</v>
      </c>
      <c r="U21" s="107">
        <v>0</v>
      </c>
      <c r="V21" s="107">
        <v>0</v>
      </c>
      <c r="W21" s="106">
        <v>0</v>
      </c>
    </row>
    <row r="22" spans="1:23" s="79" customFormat="1" ht="12.75">
      <c r="A22" s="95" t="s">
        <v>78</v>
      </c>
      <c r="B22" s="97" t="s">
        <v>129</v>
      </c>
      <c r="C22" s="68">
        <v>869</v>
      </c>
      <c r="D22" s="93" t="s">
        <v>17</v>
      </c>
      <c r="E22" s="93" t="s">
        <v>17</v>
      </c>
      <c r="F22" s="112">
        <f t="shared" si="4"/>
        <v>342890.1363</v>
      </c>
      <c r="G22" s="112">
        <f t="shared" si="4"/>
        <v>230352.34000000003</v>
      </c>
      <c r="H22" s="104">
        <v>339594.3063</v>
      </c>
      <c r="I22" s="104">
        <v>229337.17</v>
      </c>
      <c r="J22" s="104">
        <v>3295.83</v>
      </c>
      <c r="K22" s="104">
        <v>1015.17</v>
      </c>
      <c r="L22" s="104">
        <v>0</v>
      </c>
      <c r="M22" s="104">
        <v>0</v>
      </c>
      <c r="N22" s="93" t="s">
        <v>17</v>
      </c>
      <c r="O22" s="93" t="s">
        <v>17</v>
      </c>
      <c r="P22" s="93" t="s">
        <v>17</v>
      </c>
      <c r="Q22" s="93" t="s">
        <v>17</v>
      </c>
      <c r="R22" s="108">
        <v>13242.56</v>
      </c>
      <c r="S22" s="109">
        <v>321</v>
      </c>
      <c r="T22" s="109">
        <v>0</v>
      </c>
      <c r="U22" s="109">
        <v>0</v>
      </c>
      <c r="V22" s="109">
        <v>0</v>
      </c>
      <c r="W22" s="108">
        <v>0</v>
      </c>
    </row>
    <row r="23" spans="1:23" ht="12.75">
      <c r="A23" s="95" t="s">
        <v>79</v>
      </c>
      <c r="B23" s="99" t="s">
        <v>130</v>
      </c>
      <c r="C23" s="68">
        <v>0</v>
      </c>
      <c r="D23" s="93" t="s">
        <v>17</v>
      </c>
      <c r="E23" s="93" t="s">
        <v>17</v>
      </c>
      <c r="F23" s="112">
        <f t="shared" si="4"/>
        <v>0</v>
      </c>
      <c r="G23" s="112">
        <f t="shared" si="4"/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93" t="s">
        <v>17</v>
      </c>
      <c r="O23" s="93" t="s">
        <v>17</v>
      </c>
      <c r="P23" s="93" t="s">
        <v>17</v>
      </c>
      <c r="Q23" s="93" t="s">
        <v>17</v>
      </c>
      <c r="R23" s="106">
        <v>0</v>
      </c>
      <c r="S23" s="107">
        <v>0</v>
      </c>
      <c r="T23" s="107">
        <v>0</v>
      </c>
      <c r="U23" s="107">
        <v>0</v>
      </c>
      <c r="V23" s="107">
        <v>0</v>
      </c>
      <c r="W23" s="106">
        <v>0</v>
      </c>
    </row>
    <row r="24" spans="1:23" ht="12.75">
      <c r="A24" s="95" t="s">
        <v>131</v>
      </c>
      <c r="B24" s="99" t="s">
        <v>132</v>
      </c>
      <c r="C24" s="68">
        <v>221</v>
      </c>
      <c r="D24" s="93" t="s">
        <v>17</v>
      </c>
      <c r="E24" s="93" t="s">
        <v>17</v>
      </c>
      <c r="F24" s="112">
        <f t="shared" si="4"/>
        <v>988510.3200000001</v>
      </c>
      <c r="G24" s="112">
        <f t="shared" si="4"/>
        <v>681908.78</v>
      </c>
      <c r="H24" s="104">
        <v>987894.27</v>
      </c>
      <c r="I24" s="104">
        <v>681645.1</v>
      </c>
      <c r="J24" s="104">
        <v>616.05</v>
      </c>
      <c r="K24" s="104">
        <v>263.68</v>
      </c>
      <c r="L24" s="104">
        <v>0</v>
      </c>
      <c r="M24" s="104">
        <v>0</v>
      </c>
      <c r="N24" s="93" t="s">
        <v>17</v>
      </c>
      <c r="O24" s="93" t="s">
        <v>17</v>
      </c>
      <c r="P24" s="93" t="s">
        <v>17</v>
      </c>
      <c r="Q24" s="93" t="s">
        <v>17</v>
      </c>
      <c r="R24" s="106">
        <v>2534.64</v>
      </c>
      <c r="S24" s="107">
        <v>2</v>
      </c>
      <c r="T24" s="107">
        <v>0</v>
      </c>
      <c r="U24" s="107">
        <v>0</v>
      </c>
      <c r="V24" s="107">
        <v>0</v>
      </c>
      <c r="W24" s="106">
        <v>0</v>
      </c>
    </row>
    <row r="25" spans="1:23" ht="12.75">
      <c r="A25" s="95" t="s">
        <v>133</v>
      </c>
      <c r="B25" s="99" t="s">
        <v>134</v>
      </c>
      <c r="C25" s="68">
        <v>0</v>
      </c>
      <c r="D25" s="93" t="s">
        <v>17</v>
      </c>
      <c r="E25" s="93" t="s">
        <v>17</v>
      </c>
      <c r="F25" s="112">
        <f t="shared" si="4"/>
        <v>0</v>
      </c>
      <c r="G25" s="112">
        <f t="shared" si="4"/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93" t="s">
        <v>17</v>
      </c>
      <c r="O25" s="93" t="s">
        <v>17</v>
      </c>
      <c r="P25" s="93" t="s">
        <v>17</v>
      </c>
      <c r="Q25" s="93" t="s">
        <v>17</v>
      </c>
      <c r="R25" s="106">
        <v>0</v>
      </c>
      <c r="S25" s="107">
        <v>0</v>
      </c>
      <c r="T25" s="107">
        <v>0</v>
      </c>
      <c r="U25" s="107">
        <v>0</v>
      </c>
      <c r="V25" s="107">
        <v>0</v>
      </c>
      <c r="W25" s="106">
        <v>0</v>
      </c>
    </row>
    <row r="26" spans="1:23" ht="12.75">
      <c r="A26" s="95" t="s">
        <v>135</v>
      </c>
      <c r="B26" s="99" t="s">
        <v>136</v>
      </c>
      <c r="C26" s="68">
        <v>0</v>
      </c>
      <c r="D26" s="93" t="s">
        <v>17</v>
      </c>
      <c r="E26" s="93" t="s">
        <v>17</v>
      </c>
      <c r="F26" s="112">
        <f t="shared" si="4"/>
        <v>0</v>
      </c>
      <c r="G26" s="112">
        <f t="shared" si="4"/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93" t="s">
        <v>17</v>
      </c>
      <c r="O26" s="93" t="s">
        <v>17</v>
      </c>
      <c r="P26" s="93" t="s">
        <v>17</v>
      </c>
      <c r="Q26" s="93" t="s">
        <v>17</v>
      </c>
      <c r="R26" s="106">
        <v>0</v>
      </c>
      <c r="S26" s="107">
        <v>0</v>
      </c>
      <c r="T26" s="107">
        <v>0</v>
      </c>
      <c r="U26" s="107">
        <v>0</v>
      </c>
      <c r="V26" s="107">
        <v>0</v>
      </c>
      <c r="W26" s="106">
        <v>0</v>
      </c>
    </row>
    <row r="27" spans="1:23" ht="12.75">
      <c r="A27" s="95" t="s">
        <v>137</v>
      </c>
      <c r="B27" s="98" t="s">
        <v>74</v>
      </c>
      <c r="C27" s="68">
        <v>491</v>
      </c>
      <c r="D27" s="93" t="s">
        <v>17</v>
      </c>
      <c r="E27" s="93" t="s">
        <v>17</v>
      </c>
      <c r="F27" s="112">
        <f t="shared" si="4"/>
        <v>311291.59</v>
      </c>
      <c r="G27" s="112">
        <f t="shared" si="4"/>
        <v>164814.77</v>
      </c>
      <c r="H27" s="104">
        <v>310550.25</v>
      </c>
      <c r="I27" s="104">
        <v>164260.9</v>
      </c>
      <c r="J27" s="104">
        <v>741.34</v>
      </c>
      <c r="K27" s="104">
        <v>553.87</v>
      </c>
      <c r="L27" s="104">
        <v>0</v>
      </c>
      <c r="M27" s="104">
        <v>0</v>
      </c>
      <c r="N27" s="93" t="s">
        <v>17</v>
      </c>
      <c r="O27" s="93" t="s">
        <v>17</v>
      </c>
      <c r="P27" s="93" t="s">
        <v>17</v>
      </c>
      <c r="Q27" s="93" t="s">
        <v>17</v>
      </c>
      <c r="R27" s="106">
        <v>19061.57</v>
      </c>
      <c r="S27" s="107">
        <v>128</v>
      </c>
      <c r="T27" s="107">
        <v>0</v>
      </c>
      <c r="U27" s="107">
        <v>0</v>
      </c>
      <c r="V27" s="107">
        <v>0</v>
      </c>
      <c r="W27" s="106">
        <v>0</v>
      </c>
    </row>
    <row r="28" spans="1:23" ht="12.75">
      <c r="A28" s="90" t="s">
        <v>9</v>
      </c>
      <c r="B28" s="100" t="s">
        <v>94</v>
      </c>
      <c r="C28" s="102">
        <f>SUM(C11,C18)</f>
        <v>8499</v>
      </c>
      <c r="D28" s="102">
        <f>D11</f>
        <v>807</v>
      </c>
      <c r="E28" s="102">
        <f>E11</f>
        <v>0</v>
      </c>
      <c r="F28" s="110">
        <f aca="true" t="shared" si="5" ref="F28:P28">SUM(F11,F18)</f>
        <v>3240731.8763000006</v>
      </c>
      <c r="G28" s="110">
        <f t="shared" si="5"/>
        <v>1826987.0000000002</v>
      </c>
      <c r="H28" s="110">
        <f t="shared" si="5"/>
        <v>3223558.0163000003</v>
      </c>
      <c r="I28" s="110">
        <f t="shared" si="5"/>
        <v>1817533.85</v>
      </c>
      <c r="J28" s="110">
        <f t="shared" si="5"/>
        <v>17173.86</v>
      </c>
      <c r="K28" s="110">
        <f t="shared" si="5"/>
        <v>9453.150000000001</v>
      </c>
      <c r="L28" s="110">
        <f t="shared" si="5"/>
        <v>0</v>
      </c>
      <c r="M28" s="110">
        <f t="shared" si="5"/>
        <v>0</v>
      </c>
      <c r="N28" s="102">
        <f t="shared" si="5"/>
        <v>216536</v>
      </c>
      <c r="O28" s="102">
        <f t="shared" si="5"/>
        <v>72042.37</v>
      </c>
      <c r="P28" s="102">
        <f t="shared" si="5"/>
        <v>0</v>
      </c>
      <c r="Q28" s="102">
        <f>SUM(Q11)</f>
        <v>8206.86</v>
      </c>
      <c r="R28" s="110">
        <f aca="true" t="shared" si="6" ref="R28:W28">SUM(R11,R18)</f>
        <v>126910.36</v>
      </c>
      <c r="S28" s="102">
        <f t="shared" si="6"/>
        <v>834</v>
      </c>
      <c r="T28" s="102">
        <f t="shared" si="6"/>
        <v>20</v>
      </c>
      <c r="U28" s="102">
        <f t="shared" si="6"/>
        <v>0</v>
      </c>
      <c r="V28" s="102">
        <f t="shared" si="6"/>
        <v>14</v>
      </c>
      <c r="W28" s="110">
        <f t="shared" si="6"/>
        <v>265.91999999999996</v>
      </c>
    </row>
    <row r="29" spans="1:23" ht="24">
      <c r="A29" s="90" t="s">
        <v>10</v>
      </c>
      <c r="B29" s="100" t="s">
        <v>158</v>
      </c>
      <c r="C29" s="102" t="s">
        <v>17</v>
      </c>
      <c r="D29" s="102" t="s">
        <v>17</v>
      </c>
      <c r="E29" s="102" t="s">
        <v>17</v>
      </c>
      <c r="F29" s="102">
        <f>H29+J29+L29</f>
        <v>6824643.43</v>
      </c>
      <c r="G29" s="102" t="s">
        <v>17</v>
      </c>
      <c r="H29" s="105">
        <v>6748626.46</v>
      </c>
      <c r="I29" s="139" t="s">
        <v>17</v>
      </c>
      <c r="J29" s="105">
        <v>76016.97</v>
      </c>
      <c r="K29" s="139" t="s">
        <v>17</v>
      </c>
      <c r="L29" s="105">
        <v>0</v>
      </c>
      <c r="M29" s="139" t="s">
        <v>17</v>
      </c>
      <c r="N29" s="139" t="s">
        <v>17</v>
      </c>
      <c r="O29" s="139" t="s">
        <v>17</v>
      </c>
      <c r="P29" s="139" t="s">
        <v>17</v>
      </c>
      <c r="Q29" s="139" t="s">
        <v>17</v>
      </c>
      <c r="R29" s="139" t="s">
        <v>17</v>
      </c>
      <c r="S29" s="139" t="s">
        <v>17</v>
      </c>
      <c r="T29" s="139" t="s">
        <v>17</v>
      </c>
      <c r="U29" s="139" t="s">
        <v>17</v>
      </c>
      <c r="V29" s="139" t="s">
        <v>17</v>
      </c>
      <c r="W29" s="139" t="s">
        <v>17</v>
      </c>
    </row>
    <row r="30" spans="1:17" ht="12.75">
      <c r="A30" s="145"/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12.75">
      <c r="A31" s="130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2.75">
      <c r="A32" s="148" t="s">
        <v>23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2.75">
      <c r="A33" s="148" t="s">
        <v>159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2.75">
      <c r="A34" s="140" t="s">
        <v>165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2.75">
      <c r="A35" s="140" t="s">
        <v>138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2.75">
      <c r="A36" s="140" t="s">
        <v>160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2.75">
      <c r="A37" s="140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2.75">
      <c r="A38" s="130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2.75" customHeight="1">
      <c r="A39" s="149" t="s">
        <v>36</v>
      </c>
      <c r="B39" s="150" t="s">
        <v>44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2.75">
      <c r="A40" s="149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2.75">
      <c r="A41" s="149" t="s">
        <v>21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2.75">
      <c r="A42" s="130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</sheetData>
  <sheetProtection/>
  <mergeCells count="22">
    <mergeCell ref="V7:V9"/>
    <mergeCell ref="W7:W9"/>
    <mergeCell ref="F8:G8"/>
    <mergeCell ref="H8:I8"/>
    <mergeCell ref="J8:K8"/>
    <mergeCell ref="L8:M8"/>
    <mergeCell ref="O8:O9"/>
    <mergeCell ref="Q8:Q9"/>
    <mergeCell ref="A7:A9"/>
    <mergeCell ref="B7:B9"/>
    <mergeCell ref="C7:E8"/>
    <mergeCell ref="F7:Q7"/>
    <mergeCell ref="U8:U9"/>
    <mergeCell ref="R7:U7"/>
    <mergeCell ref="B3:O3"/>
    <mergeCell ref="B4:O4"/>
    <mergeCell ref="B5:O5"/>
    <mergeCell ref="R8:R9"/>
    <mergeCell ref="S8:S9"/>
    <mergeCell ref="T8:T9"/>
    <mergeCell ref="N8:N9"/>
    <mergeCell ref="P8:P9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00390625" style="8" customWidth="1"/>
    <col min="2" max="2" width="35.421875" style="8" customWidth="1"/>
    <col min="3" max="3" width="20.57421875" style="6" customWidth="1"/>
    <col min="4" max="4" width="24.140625" style="6" customWidth="1"/>
    <col min="5" max="5" width="15.140625" style="6" customWidth="1"/>
    <col min="6" max="6" width="13.421875" style="6" customWidth="1"/>
    <col min="7" max="7" width="13.57421875" style="6" customWidth="1"/>
    <col min="8" max="8" width="22.7109375" style="6" customWidth="1"/>
    <col min="9" max="16384" width="9.140625" style="6" customWidth="1"/>
  </cols>
  <sheetData>
    <row r="1" ht="12.75" customHeight="1">
      <c r="D1" s="29" t="s">
        <v>177</v>
      </c>
    </row>
    <row r="2" spans="7:8" ht="12.75" customHeight="1">
      <c r="G2" s="30"/>
      <c r="H2" s="30"/>
    </row>
    <row r="3" spans="1:7" ht="39.75" customHeight="1">
      <c r="A3" s="4"/>
      <c r="B3" s="211" t="s">
        <v>171</v>
      </c>
      <c r="C3" s="211"/>
      <c r="D3" s="211"/>
      <c r="E3" s="2"/>
      <c r="F3" s="2"/>
      <c r="G3" s="2"/>
    </row>
    <row r="4" spans="1:7" s="3" customFormat="1" ht="15.75">
      <c r="A4" s="31" t="s">
        <v>44</v>
      </c>
      <c r="B4" s="218" t="s">
        <v>175</v>
      </c>
      <c r="C4" s="218"/>
      <c r="D4" s="218"/>
      <c r="E4" s="32"/>
      <c r="F4" s="32"/>
      <c r="G4" s="32"/>
    </row>
    <row r="5" spans="3:8" s="3" customFormat="1" ht="15" customHeight="1">
      <c r="C5" s="22"/>
      <c r="D5" s="33"/>
      <c r="E5" s="33"/>
      <c r="F5" s="33"/>
      <c r="G5" s="33"/>
      <c r="H5" s="33"/>
    </row>
    <row r="6" spans="3:4" s="3" customFormat="1" ht="15" customHeight="1">
      <c r="C6" s="22"/>
      <c r="D6" s="22"/>
    </row>
    <row r="7" spans="1:8" s="1" customFormat="1" ht="29.25" customHeight="1">
      <c r="A7" s="34" t="s">
        <v>2</v>
      </c>
      <c r="B7" s="35" t="s">
        <v>55</v>
      </c>
      <c r="C7" s="34" t="s">
        <v>59</v>
      </c>
      <c r="D7" s="34" t="s">
        <v>57</v>
      </c>
      <c r="E7" s="45"/>
      <c r="F7" s="45"/>
      <c r="G7" s="46"/>
      <c r="H7" s="45"/>
    </row>
    <row r="8" spans="1:8" s="1" customFormat="1" ht="15.75">
      <c r="A8" s="47" t="s">
        <v>4</v>
      </c>
      <c r="B8" s="48" t="s">
        <v>56</v>
      </c>
      <c r="C8" s="49">
        <v>29</v>
      </c>
      <c r="D8" s="49">
        <v>140</v>
      </c>
      <c r="E8" s="50"/>
      <c r="F8" s="50"/>
      <c r="G8" s="50"/>
      <c r="H8" s="50"/>
    </row>
    <row r="9" spans="1:8" s="1" customFormat="1" ht="15.75">
      <c r="A9" s="47" t="s">
        <v>5</v>
      </c>
      <c r="B9" s="48" t="s">
        <v>58</v>
      </c>
      <c r="C9" s="49">
        <v>270</v>
      </c>
      <c r="D9" s="49">
        <v>271</v>
      </c>
      <c r="E9" s="50"/>
      <c r="F9" s="50"/>
      <c r="G9" s="50"/>
      <c r="H9" s="50"/>
    </row>
    <row r="10" spans="1:8" s="1" customFormat="1" ht="47.25">
      <c r="A10" s="47" t="s">
        <v>9</v>
      </c>
      <c r="B10" s="48" t="s">
        <v>87</v>
      </c>
      <c r="C10" s="49">
        <v>0</v>
      </c>
      <c r="D10" s="51" t="s">
        <v>17</v>
      </c>
      <c r="E10" s="50"/>
      <c r="F10" s="50"/>
      <c r="G10" s="50"/>
      <c r="H10" s="50"/>
    </row>
    <row r="12" ht="12.75">
      <c r="B12" s="9" t="s">
        <v>48</v>
      </c>
    </row>
    <row r="13" ht="12.75">
      <c r="B13" s="9"/>
    </row>
    <row r="14" ht="12" customHeight="1"/>
    <row r="15" spans="2:4" ht="12.75">
      <c r="B15" s="21" t="s">
        <v>36</v>
      </c>
      <c r="C15" s="21"/>
      <c r="D15" s="39"/>
    </row>
    <row r="16" spans="2:4" ht="12.75" customHeight="1">
      <c r="B16" s="5"/>
      <c r="C16" s="5"/>
      <c r="D16" s="7" t="s">
        <v>45</v>
      </c>
    </row>
    <row r="17" spans="2:3" ht="12.75">
      <c r="B17" s="21" t="s">
        <v>46</v>
      </c>
      <c r="C17" s="21"/>
    </row>
  </sheetData>
  <sheetProtection/>
  <mergeCells count="2"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3.8515625" style="8" customWidth="1"/>
    <col min="2" max="2" width="13.7109375" style="8" customWidth="1"/>
    <col min="3" max="3" width="16.00390625" style="8" customWidth="1"/>
    <col min="4" max="4" width="14.57421875" style="6" customWidth="1"/>
    <col min="5" max="5" width="16.7109375" style="6" customWidth="1"/>
    <col min="6" max="6" width="15.421875" style="6" customWidth="1"/>
    <col min="7" max="7" width="17.57421875" style="6" customWidth="1"/>
    <col min="8" max="8" width="15.140625" style="6" customWidth="1"/>
    <col min="9" max="9" width="13.421875" style="6" customWidth="1"/>
    <col min="10" max="10" width="13.57421875" style="6" customWidth="1"/>
    <col min="11" max="11" width="22.7109375" style="6" customWidth="1"/>
    <col min="12" max="16384" width="9.140625" style="6" customWidth="1"/>
  </cols>
  <sheetData>
    <row r="1" ht="12.75" customHeight="1">
      <c r="G1" s="29" t="s">
        <v>178</v>
      </c>
    </row>
    <row r="2" spans="10:11" ht="12.75" customHeight="1">
      <c r="J2" s="30"/>
      <c r="K2" s="30"/>
    </row>
    <row r="3" spans="1:10" ht="15.75" customHeight="1">
      <c r="A3" s="211" t="s">
        <v>166</v>
      </c>
      <c r="B3" s="211"/>
      <c r="C3" s="211"/>
      <c r="D3" s="211"/>
      <c r="E3" s="211"/>
      <c r="F3" s="211"/>
      <c r="G3" s="211"/>
      <c r="H3" s="2"/>
      <c r="I3" s="2"/>
      <c r="J3" s="2"/>
    </row>
    <row r="4" spans="1:10" s="3" customFormat="1" ht="15.75">
      <c r="A4" s="31" t="s">
        <v>44</v>
      </c>
      <c r="B4" s="213" t="s">
        <v>175</v>
      </c>
      <c r="C4" s="213"/>
      <c r="D4" s="213"/>
      <c r="E4" s="213"/>
      <c r="F4" s="213"/>
      <c r="G4" s="32"/>
      <c r="H4" s="32"/>
      <c r="I4" s="32"/>
      <c r="J4" s="32"/>
    </row>
    <row r="5" spans="4:11" s="3" customFormat="1" ht="15" customHeight="1">
      <c r="D5" s="22" t="s">
        <v>47</v>
      </c>
      <c r="E5" s="33"/>
      <c r="F5" s="33"/>
      <c r="G5" s="33"/>
      <c r="H5" s="33"/>
      <c r="I5" s="33"/>
      <c r="J5" s="33"/>
      <c r="K5" s="33"/>
    </row>
    <row r="6" spans="4:7" s="3" customFormat="1" ht="15" customHeight="1">
      <c r="D6" s="22"/>
      <c r="E6" s="22"/>
      <c r="F6" s="22"/>
      <c r="G6" s="22"/>
    </row>
    <row r="7" spans="1:7" s="3" customFormat="1" ht="48" customHeight="1">
      <c r="A7" s="214" t="s">
        <v>61</v>
      </c>
      <c r="B7" s="216" t="s">
        <v>62</v>
      </c>
      <c r="C7" s="217"/>
      <c r="D7" s="216" t="s">
        <v>63</v>
      </c>
      <c r="E7" s="217"/>
      <c r="F7" s="216" t="s">
        <v>64</v>
      </c>
      <c r="G7" s="217"/>
    </row>
    <row r="8" spans="1:11" ht="75.75" customHeight="1">
      <c r="A8" s="215"/>
      <c r="B8" s="34" t="s">
        <v>164</v>
      </c>
      <c r="C8" s="35" t="s">
        <v>65</v>
      </c>
      <c r="D8" s="34" t="s">
        <v>60</v>
      </c>
      <c r="E8" s="35" t="s">
        <v>66</v>
      </c>
      <c r="F8" s="34" t="s">
        <v>60</v>
      </c>
      <c r="G8" s="35" t="s">
        <v>67</v>
      </c>
      <c r="H8" s="36"/>
      <c r="I8" s="36"/>
      <c r="J8" s="37"/>
      <c r="K8" s="36"/>
    </row>
    <row r="9" spans="1:11" ht="12.75">
      <c r="A9" s="43" t="s">
        <v>4</v>
      </c>
      <c r="B9" s="43" t="s">
        <v>5</v>
      </c>
      <c r="C9" s="43" t="s">
        <v>9</v>
      </c>
      <c r="D9" s="43" t="s">
        <v>10</v>
      </c>
      <c r="E9" s="43" t="s">
        <v>20</v>
      </c>
      <c r="F9" s="43" t="s">
        <v>52</v>
      </c>
      <c r="G9" s="43" t="s">
        <v>53</v>
      </c>
      <c r="H9" s="38"/>
      <c r="I9" s="38"/>
      <c r="J9" s="38"/>
      <c r="K9" s="38"/>
    </row>
    <row r="10" spans="1:11" ht="48.75" customHeight="1">
      <c r="A10" s="44" t="s">
        <v>68</v>
      </c>
      <c r="B10" s="28" t="s">
        <v>167</v>
      </c>
      <c r="C10" s="153">
        <v>3474.24</v>
      </c>
      <c r="D10" s="152">
        <v>25</v>
      </c>
      <c r="E10" s="154">
        <v>2471</v>
      </c>
      <c r="F10" s="152">
        <v>0</v>
      </c>
      <c r="G10" s="152">
        <v>0</v>
      </c>
      <c r="H10" s="38"/>
      <c r="I10" s="38"/>
      <c r="J10" s="38"/>
      <c r="K10" s="38"/>
    </row>
    <row r="11" spans="1:11" ht="31.5">
      <c r="A11" s="44" t="s">
        <v>69</v>
      </c>
      <c r="B11" s="28" t="s">
        <v>139</v>
      </c>
      <c r="C11" s="153">
        <v>1818.01</v>
      </c>
      <c r="D11" s="152">
        <v>8</v>
      </c>
      <c r="E11" s="154">
        <v>1479.95</v>
      </c>
      <c r="F11" s="152">
        <v>0</v>
      </c>
      <c r="G11" s="152">
        <v>0</v>
      </c>
      <c r="H11" s="38"/>
      <c r="I11" s="38"/>
      <c r="J11" s="38"/>
      <c r="K11" s="38"/>
    </row>
    <row r="12" spans="1:11" ht="99.75" customHeight="1">
      <c r="A12" s="84" t="s">
        <v>143</v>
      </c>
      <c r="B12" s="28" t="s">
        <v>174</v>
      </c>
      <c r="C12" s="153">
        <v>25187.76</v>
      </c>
      <c r="D12" s="152">
        <v>237</v>
      </c>
      <c r="E12" s="154">
        <v>21864.52</v>
      </c>
      <c r="F12" s="152">
        <v>0</v>
      </c>
      <c r="G12" s="152">
        <v>0</v>
      </c>
      <c r="H12" s="38"/>
      <c r="I12" s="38"/>
      <c r="J12" s="38"/>
      <c r="K12" s="38"/>
    </row>
    <row r="13" ht="12.75">
      <c r="C13" s="9"/>
    </row>
    <row r="14" spans="1:3" ht="12.75">
      <c r="A14" s="212" t="s">
        <v>163</v>
      </c>
      <c r="B14" s="212"/>
      <c r="C14" s="212"/>
    </row>
    <row r="15" ht="12" customHeight="1"/>
    <row r="16" spans="1:7" ht="12.75">
      <c r="A16" s="21" t="s">
        <v>36</v>
      </c>
      <c r="B16" s="21"/>
      <c r="C16" s="39"/>
      <c r="F16" s="40"/>
      <c r="G16" s="40"/>
    </row>
    <row r="17" spans="1:7" ht="12.75" customHeight="1">
      <c r="A17" s="5"/>
      <c r="B17" s="5"/>
      <c r="C17" s="7" t="s">
        <v>45</v>
      </c>
      <c r="F17" s="7"/>
      <c r="G17" s="7"/>
    </row>
    <row r="18" spans="1:3" ht="12.75">
      <c r="A18" s="21" t="s">
        <v>46</v>
      </c>
      <c r="B18" s="21"/>
      <c r="C18" s="6"/>
    </row>
  </sheetData>
  <sheetProtection/>
  <mergeCells count="7">
    <mergeCell ref="A14:C14"/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2017-12-25T03:32:20Z</cp:lastPrinted>
  <dcterms:created xsi:type="dcterms:W3CDTF">2010-01-11T03:41:37Z</dcterms:created>
  <dcterms:modified xsi:type="dcterms:W3CDTF">2020-09-17T02:46:40Z</dcterms:modified>
  <cp:category/>
  <cp:version/>
  <cp:contentType/>
  <cp:contentStatus/>
</cp:coreProperties>
</file>